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1610" windowHeight="9135" activeTab="1"/>
  </bookViews>
  <sheets>
    <sheet name="2015 Approp Ord" sheetId="1" r:id="rId1"/>
    <sheet name="Approp Ord_Percentages" sheetId="4" r:id="rId2"/>
    <sheet name="Sheet1" sheetId="5" r:id="rId3"/>
  </sheets>
  <definedNames>
    <definedName name="_xlnm.Print_Area" localSheetId="0">'2015 Approp Ord'!$A$1:$G$520</definedName>
    <definedName name="_xlnm.Print_Area" localSheetId="1">'Approp Ord_Percentages'!$A$1:$G$504</definedName>
  </definedNames>
  <calcPr calcId="145621" calcMode="autoNoTable" iterate="1" iterateCount="1" iterateDelta="0"/>
</workbook>
</file>

<file path=xl/calcChain.xml><?xml version="1.0" encoding="utf-8"?>
<calcChain xmlns="http://schemas.openxmlformats.org/spreadsheetml/2006/main">
  <c r="E478" i="4" l="1"/>
  <c r="E451" i="4" l="1"/>
  <c r="E450" i="4"/>
  <c r="E452" i="4" s="1"/>
  <c r="E446" i="4"/>
  <c r="E445" i="4"/>
  <c r="E447" i="4" s="1"/>
  <c r="E441" i="4"/>
  <c r="E440" i="4"/>
  <c r="E442" i="4" s="1"/>
  <c r="E436" i="4"/>
  <c r="E435" i="4"/>
  <c r="E437" i="4" s="1"/>
  <c r="E454" i="4" s="1"/>
  <c r="E427" i="4"/>
  <c r="E428" i="4" s="1"/>
  <c r="E423" i="4"/>
  <c r="E424" i="4" s="1"/>
  <c r="E419" i="4"/>
  <c r="E420" i="4" s="1"/>
  <c r="E415" i="4"/>
  <c r="E416" i="4" s="1"/>
  <c r="E373" i="4"/>
  <c r="E403" i="4"/>
  <c r="E402" i="4"/>
  <c r="E397" i="4"/>
  <c r="E399" i="4" s="1"/>
  <c r="E393" i="4"/>
  <c r="E392" i="4"/>
  <c r="E380" i="4"/>
  <c r="E470" i="4"/>
  <c r="E467" i="4"/>
  <c r="E466" i="4"/>
  <c r="E465" i="4"/>
  <c r="E404" i="4" l="1"/>
  <c r="E430" i="4"/>
  <c r="E344" i="4"/>
  <c r="E345" i="4" s="1"/>
  <c r="E340" i="4"/>
  <c r="E341" i="4" s="1"/>
  <c r="E347" i="4" s="1"/>
  <c r="E238" i="4" l="1"/>
  <c r="E248" i="4"/>
  <c r="E195" i="4"/>
  <c r="E173" i="4"/>
  <c r="E166" i="4"/>
  <c r="E184" i="4"/>
  <c r="E390" i="4"/>
  <c r="E389" i="4"/>
  <c r="E384" i="4"/>
  <c r="E378" i="4"/>
  <c r="E377" i="4"/>
  <c r="E371" i="4"/>
  <c r="E370" i="4"/>
  <c r="E365" i="4"/>
  <c r="E364" i="4"/>
  <c r="E352" i="4"/>
  <c r="E353" i="4" s="1"/>
  <c r="E359" i="4" s="1"/>
  <c r="E332" i="4"/>
  <c r="E331" i="4"/>
  <c r="E333" i="4" s="1"/>
  <c r="E327" i="4"/>
  <c r="E328" i="4" s="1"/>
  <c r="E323" i="4"/>
  <c r="E324" i="4" s="1"/>
  <c r="E318" i="4"/>
  <c r="E317" i="4"/>
  <c r="E320" i="4" s="1"/>
  <c r="E313" i="4"/>
  <c r="E312" i="4"/>
  <c r="E314" i="4" s="1"/>
  <c r="E307" i="4"/>
  <c r="E306" i="4"/>
  <c r="E309" i="4" s="1"/>
  <c r="E301" i="4"/>
  <c r="E297" i="4"/>
  <c r="E296" i="4"/>
  <c r="E292" i="4"/>
  <c r="E293" i="4" s="1"/>
  <c r="E286" i="4"/>
  <c r="E289" i="4" s="1"/>
  <c r="E281" i="4"/>
  <c r="E283" i="4" s="1"/>
  <c r="E277" i="4"/>
  <c r="E276" i="4"/>
  <c r="E278" i="4" s="1"/>
  <c r="E271" i="4"/>
  <c r="E273" i="4" s="1"/>
  <c r="E267" i="4"/>
  <c r="E268" i="4" s="1"/>
  <c r="E263" i="4"/>
  <c r="E262" i="4"/>
  <c r="E264" i="4" s="1"/>
  <c r="E258" i="4"/>
  <c r="E257" i="4"/>
  <c r="E259" i="4" s="1"/>
  <c r="E252" i="4"/>
  <c r="E254" i="4" s="1"/>
  <c r="E247" i="4"/>
  <c r="E246" i="4"/>
  <c r="E242" i="4"/>
  <c r="E243" i="4" s="1"/>
  <c r="E237" i="4"/>
  <c r="E233" i="4"/>
  <c r="E234" i="4" s="1"/>
  <c r="E223" i="4"/>
  <c r="E218" i="4"/>
  <c r="E217" i="4"/>
  <c r="E212" i="4"/>
  <c r="E211" i="4"/>
  <c r="E206" i="4"/>
  <c r="E205" i="4"/>
  <c r="E200" i="4"/>
  <c r="E199" i="4"/>
  <c r="E193" i="4"/>
  <c r="E196" i="4" s="1"/>
  <c r="E188" i="4"/>
  <c r="E190" i="4" s="1"/>
  <c r="E182" i="4"/>
  <c r="E185" i="4" s="1"/>
  <c r="E178" i="4"/>
  <c r="E177" i="4"/>
  <c r="E179" i="4" s="1"/>
  <c r="E171" i="4"/>
  <c r="E170" i="4"/>
  <c r="E164" i="4"/>
  <c r="E140" i="4"/>
  <c r="E139" i="4"/>
  <c r="E135" i="4"/>
  <c r="E134" i="4"/>
  <c r="E130" i="4"/>
  <c r="E129" i="4"/>
  <c r="E120" i="4"/>
  <c r="E119" i="4"/>
  <c r="E115" i="4"/>
  <c r="E114" i="4"/>
  <c r="E104" i="4"/>
  <c r="E103" i="4"/>
  <c r="E93" i="4"/>
  <c r="E92" i="4"/>
  <c r="E151" i="4"/>
  <c r="E150" i="4"/>
  <c r="E145" i="4"/>
  <c r="E144" i="4"/>
  <c r="E124" i="4"/>
  <c r="E123" i="4"/>
  <c r="E109" i="4"/>
  <c r="E108" i="4"/>
  <c r="E98" i="4"/>
  <c r="E97" i="4"/>
  <c r="E80" i="4"/>
  <c r="E79" i="4"/>
  <c r="E75" i="4"/>
  <c r="E74" i="4"/>
  <c r="E70" i="4"/>
  <c r="E69" i="4"/>
  <c r="E65" i="4"/>
  <c r="E64" i="4"/>
  <c r="E58" i="4"/>
  <c r="E57" i="4"/>
  <c r="E53" i="4"/>
  <c r="E52" i="4"/>
  <c r="E47" i="4"/>
  <c r="E46" i="4"/>
  <c r="E42" i="4"/>
  <c r="E41" i="4"/>
  <c r="E37" i="4"/>
  <c r="E36" i="4"/>
  <c r="E31" i="4"/>
  <c r="E30" i="4"/>
  <c r="E26" i="4"/>
  <c r="E25" i="4"/>
  <c r="E394" i="4" l="1"/>
  <c r="E38" i="4"/>
  <c r="E43" i="4"/>
  <c r="E54" i="4"/>
  <c r="E60" i="4"/>
  <c r="E208" i="4"/>
  <c r="E214" i="4"/>
  <c r="E220" i="4"/>
  <c r="E298" i="4"/>
  <c r="E100" i="4"/>
  <c r="E111" i="4"/>
  <c r="E126" i="4"/>
  <c r="E147" i="4"/>
  <c r="E153" i="4"/>
  <c r="E94" i="4"/>
  <c r="E105" i="4"/>
  <c r="E116" i="4"/>
  <c r="E121" i="4"/>
  <c r="E131" i="4"/>
  <c r="E136" i="4"/>
  <c r="E141" i="4"/>
  <c r="E174" i="4"/>
  <c r="E367" i="4"/>
  <c r="E374" i="4"/>
  <c r="E381" i="4"/>
  <c r="E249" i="4"/>
  <c r="E239" i="4"/>
  <c r="E167" i="4"/>
  <c r="E335" i="4" s="1"/>
  <c r="E82" i="4"/>
  <c r="E66" i="4"/>
  <c r="E71" i="4"/>
  <c r="E76" i="4"/>
  <c r="E33" i="4"/>
  <c r="E49" i="4"/>
  <c r="E27" i="4"/>
  <c r="E410" i="4" l="1"/>
  <c r="G478" i="4"/>
  <c r="G471" i="4"/>
  <c r="E471" i="4"/>
  <c r="G452" i="4"/>
  <c r="G447" i="4"/>
  <c r="G442" i="4"/>
  <c r="G437" i="4"/>
  <c r="G428" i="4"/>
  <c r="G424" i="4"/>
  <c r="G420" i="4"/>
  <c r="G416" i="4"/>
  <c r="G408" i="4"/>
  <c r="G404" i="4"/>
  <c r="G399" i="4"/>
  <c r="G394" i="4"/>
  <c r="G386" i="4"/>
  <c r="G381" i="4"/>
  <c r="G374" i="4"/>
  <c r="G367" i="4"/>
  <c r="G357" i="4"/>
  <c r="G353" i="4"/>
  <c r="G345" i="4"/>
  <c r="G341" i="4"/>
  <c r="J335" i="4"/>
  <c r="G333" i="4"/>
  <c r="G328" i="4"/>
  <c r="G324" i="4"/>
  <c r="G320" i="4"/>
  <c r="G314" i="4"/>
  <c r="G309" i="4"/>
  <c r="G303" i="4"/>
  <c r="G298" i="4"/>
  <c r="G293" i="4"/>
  <c r="G289" i="4"/>
  <c r="G283" i="4"/>
  <c r="G278" i="4"/>
  <c r="G273" i="4"/>
  <c r="G268" i="4"/>
  <c r="G264" i="4"/>
  <c r="G259" i="4"/>
  <c r="G254" i="4"/>
  <c r="G249" i="4"/>
  <c r="G243" i="4"/>
  <c r="G239" i="4"/>
  <c r="G234" i="4"/>
  <c r="G230" i="4"/>
  <c r="G226" i="4"/>
  <c r="G220" i="4"/>
  <c r="G214" i="4"/>
  <c r="G208" i="4"/>
  <c r="G202" i="4"/>
  <c r="G196" i="4"/>
  <c r="G190" i="4"/>
  <c r="G185" i="4"/>
  <c r="G179" i="4"/>
  <c r="G174" i="4"/>
  <c r="G165" i="4"/>
  <c r="G167" i="4" s="1"/>
  <c r="G157" i="4"/>
  <c r="G153" i="4"/>
  <c r="G147" i="4"/>
  <c r="G141" i="4"/>
  <c r="G136" i="4"/>
  <c r="L134" i="4"/>
  <c r="G131" i="4"/>
  <c r="L129" i="4"/>
  <c r="G126" i="4"/>
  <c r="L123" i="4"/>
  <c r="G121" i="4"/>
  <c r="L119" i="4"/>
  <c r="G116" i="4"/>
  <c r="L114" i="4"/>
  <c r="G111" i="4"/>
  <c r="L108" i="4"/>
  <c r="G105" i="4"/>
  <c r="G100" i="4"/>
  <c r="L97" i="4"/>
  <c r="G94" i="4"/>
  <c r="L92" i="4"/>
  <c r="G87" i="4"/>
  <c r="E87" i="4" s="1"/>
  <c r="G86" i="4"/>
  <c r="E86" i="4" s="1"/>
  <c r="G82" i="4"/>
  <c r="L79" i="4"/>
  <c r="G76" i="4"/>
  <c r="L74" i="4"/>
  <c r="G71" i="4"/>
  <c r="L69" i="4"/>
  <c r="G66" i="4"/>
  <c r="L64" i="4"/>
  <c r="G60" i="4"/>
  <c r="L57" i="4"/>
  <c r="G54" i="4"/>
  <c r="L52" i="4"/>
  <c r="G49" i="4"/>
  <c r="L46" i="4"/>
  <c r="G43" i="4"/>
  <c r="L41" i="4"/>
  <c r="G38" i="4"/>
  <c r="L36" i="4"/>
  <c r="G33" i="4"/>
  <c r="L30" i="4"/>
  <c r="G27" i="4"/>
  <c r="L25" i="4"/>
  <c r="E89" i="4" l="1"/>
  <c r="E159" i="4" s="1"/>
  <c r="E456" i="4" s="1"/>
  <c r="L478" i="4"/>
  <c r="G89" i="4"/>
  <c r="G159" i="4" s="1"/>
  <c r="L86" i="4"/>
  <c r="G335" i="4"/>
  <c r="G347" i="4"/>
  <c r="G359" i="4"/>
  <c r="G410" i="4"/>
  <c r="G430" i="4"/>
  <c r="G454" i="4"/>
  <c r="H341" i="1"/>
  <c r="G456" i="4" l="1"/>
  <c r="I454" i="4" s="1"/>
  <c r="H153" i="4"/>
  <c r="H141" i="4"/>
  <c r="H82" i="4"/>
  <c r="H60" i="4"/>
  <c r="H38" i="4"/>
  <c r="H94" i="4"/>
  <c r="H71" i="4"/>
  <c r="H49" i="4"/>
  <c r="H27" i="4"/>
  <c r="H136" i="4"/>
  <c r="H126" i="4"/>
  <c r="H116" i="4"/>
  <c r="H76" i="4"/>
  <c r="H54" i="4"/>
  <c r="H33" i="4"/>
  <c r="J38" i="4" s="1"/>
  <c r="H147" i="4"/>
  <c r="H131" i="4"/>
  <c r="H121" i="4"/>
  <c r="H111" i="4"/>
  <c r="H89" i="4"/>
  <c r="H100" i="4"/>
  <c r="H66" i="4"/>
  <c r="H43" i="4"/>
  <c r="K462" i="1"/>
  <c r="J493" i="1"/>
  <c r="G166" i="1"/>
  <c r="I430" i="4" l="1"/>
  <c r="I335" i="4"/>
  <c r="I359" i="4"/>
  <c r="J116" i="4"/>
  <c r="I159" i="4"/>
  <c r="I347" i="4"/>
  <c r="H159" i="4"/>
  <c r="M456" i="4"/>
  <c r="I447" i="4"/>
  <c r="I437" i="4"/>
  <c r="I381" i="4"/>
  <c r="I367" i="4"/>
  <c r="I341" i="4"/>
  <c r="I333" i="4"/>
  <c r="I324" i="4"/>
  <c r="I314" i="4"/>
  <c r="I303" i="4"/>
  <c r="I293" i="4"/>
  <c r="I283" i="4"/>
  <c r="I273" i="4"/>
  <c r="I264" i="4"/>
  <c r="I254" i="4"/>
  <c r="I243" i="4"/>
  <c r="I234" i="4"/>
  <c r="I214" i="4"/>
  <c r="I185" i="4"/>
  <c r="I208" i="4"/>
  <c r="I239" i="4"/>
  <c r="I259" i="4"/>
  <c r="I278" i="4"/>
  <c r="I298" i="4"/>
  <c r="I320" i="4"/>
  <c r="I345" i="4"/>
  <c r="I374" i="4"/>
  <c r="I420" i="4"/>
  <c r="I442" i="4"/>
  <c r="I179" i="4"/>
  <c r="I394" i="4"/>
  <c r="I424" i="4"/>
  <c r="I353" i="4"/>
  <c r="I174" i="4"/>
  <c r="I196" i="4"/>
  <c r="I220" i="4"/>
  <c r="I249" i="4"/>
  <c r="I268" i="4"/>
  <c r="I289" i="4"/>
  <c r="I309" i="4"/>
  <c r="I328" i="4"/>
  <c r="I357" i="4"/>
  <c r="I399" i="4"/>
  <c r="I428" i="4"/>
  <c r="I452" i="4"/>
  <c r="I167" i="4"/>
  <c r="I190" i="4"/>
  <c r="I404" i="4"/>
  <c r="I416" i="4"/>
  <c r="I410" i="4"/>
  <c r="G85" i="1"/>
  <c r="G84" i="1"/>
  <c r="I456" i="4" l="1"/>
  <c r="G493" i="1"/>
  <c r="G319" i="1" l="1"/>
  <c r="G314" i="1"/>
  <c r="J134" i="1" l="1"/>
  <c r="J129" i="1"/>
  <c r="J123" i="1"/>
  <c r="J117" i="1"/>
  <c r="J112" i="1"/>
  <c r="J106" i="1"/>
  <c r="J95" i="1"/>
  <c r="J90" i="1"/>
  <c r="J84" i="1"/>
  <c r="J77" i="1"/>
  <c r="J72" i="1"/>
  <c r="J67" i="1"/>
  <c r="J62" i="1"/>
  <c r="J55" i="1"/>
  <c r="J50" i="1"/>
  <c r="J44" i="1"/>
  <c r="J39" i="1"/>
  <c r="J34" i="1"/>
  <c r="J28" i="1"/>
  <c r="J23" i="1"/>
  <c r="G443" i="1" l="1"/>
  <c r="G238" i="1"/>
  <c r="G175" i="1"/>
  <c r="G153" i="1"/>
  <c r="G308" i="1" l="1"/>
  <c r="G458" i="1" l="1"/>
  <c r="G330" i="1"/>
  <c r="G221" i="1" l="1"/>
  <c r="G114" i="1"/>
  <c r="G334" i="1" l="1"/>
  <c r="G227" i="1"/>
  <c r="G215" i="1"/>
  <c r="G209" i="1"/>
  <c r="G203" i="1"/>
  <c r="G363" i="1" l="1"/>
  <c r="G157" i="1" l="1"/>
  <c r="G392" i="1" l="1"/>
  <c r="G477" i="1" l="1"/>
  <c r="G278" i="1"/>
  <c r="G273" i="1"/>
  <c r="G191" i="1"/>
  <c r="G103" i="1"/>
  <c r="G25" i="1"/>
  <c r="G52" i="1" l="1"/>
  <c r="G47" i="1"/>
  <c r="G31" i="1"/>
  <c r="G36" i="1"/>
  <c r="G41" i="1"/>
  <c r="G58" i="1"/>
  <c r="G64" i="1"/>
  <c r="G69" i="1"/>
  <c r="G74" i="1"/>
  <c r="G80" i="1"/>
  <c r="G87" i="1"/>
  <c r="G92" i="1"/>
  <c r="G98" i="1"/>
  <c r="G109" i="1"/>
  <c r="G119" i="1"/>
  <c r="G126" i="1"/>
  <c r="G131" i="1"/>
  <c r="G136" i="1"/>
  <c r="G141" i="1"/>
  <c r="G147" i="1"/>
  <c r="G339" i="1"/>
  <c r="G326" i="1"/>
  <c r="G303" i="1"/>
  <c r="G298" i="1"/>
  <c r="G294" i="1"/>
  <c r="G288" i="1"/>
  <c r="G283" i="1"/>
  <c r="G269" i="1"/>
  <c r="G264" i="1"/>
  <c r="G259" i="1"/>
  <c r="G254" i="1"/>
  <c r="G248" i="1"/>
  <c r="G244" i="1"/>
  <c r="G233" i="1"/>
  <c r="G197" i="1"/>
  <c r="G186" i="1"/>
  <c r="G180" i="1"/>
  <c r="G168" i="1"/>
  <c r="G347" i="1"/>
  <c r="G351" i="1"/>
  <c r="G359" i="1"/>
  <c r="G365" i="1" s="1"/>
  <c r="G373" i="1"/>
  <c r="G380" i="1"/>
  <c r="G387" i="1"/>
  <c r="G400" i="1"/>
  <c r="G405" i="1"/>
  <c r="G410" i="1"/>
  <c r="G414" i="1"/>
  <c r="G422" i="1"/>
  <c r="G426" i="1"/>
  <c r="G430" i="1"/>
  <c r="G434" i="1"/>
  <c r="G448" i="1"/>
  <c r="G453" i="1"/>
  <c r="E477" i="1"/>
  <c r="E493" i="1" s="1"/>
  <c r="E159" i="1"/>
  <c r="G341" i="1" l="1"/>
  <c r="G159" i="1"/>
  <c r="G416" i="1"/>
  <c r="G353" i="1"/>
  <c r="G460" i="1"/>
  <c r="G436" i="1"/>
  <c r="G462" i="1" l="1"/>
</calcChain>
</file>

<file path=xl/sharedStrings.xml><?xml version="1.0" encoding="utf-8"?>
<sst xmlns="http://schemas.openxmlformats.org/spreadsheetml/2006/main" count="857" uniqueCount="286">
  <si>
    <t>101 4111</t>
  </si>
  <si>
    <t>101 4120</t>
  </si>
  <si>
    <t>Municipal Court Judges</t>
  </si>
  <si>
    <t>101 4121</t>
  </si>
  <si>
    <t>101 4131</t>
  </si>
  <si>
    <t>Mayor</t>
  </si>
  <si>
    <t>101 4132</t>
  </si>
  <si>
    <t>Service Director</t>
  </si>
  <si>
    <t>101 4133</t>
  </si>
  <si>
    <t>Civil Service Commission</t>
  </si>
  <si>
    <t>101 4151</t>
  </si>
  <si>
    <t>Finance Department</t>
  </si>
  <si>
    <t>101 4153</t>
  </si>
  <si>
    <t>Law Department</t>
  </si>
  <si>
    <t>101 4155</t>
  </si>
  <si>
    <t>Safety Director</t>
  </si>
  <si>
    <t>101 4160</t>
  </si>
  <si>
    <t>Human Resources</t>
  </si>
  <si>
    <t>101 4194</t>
  </si>
  <si>
    <t>101 4195</t>
  </si>
  <si>
    <t>Miscellaneous</t>
  </si>
  <si>
    <t>101 4210</t>
  </si>
  <si>
    <t>Police Department</t>
  </si>
  <si>
    <t>101 4220</t>
  </si>
  <si>
    <t>Fire Department</t>
  </si>
  <si>
    <t>101 4235</t>
  </si>
  <si>
    <t>Probation Department</t>
  </si>
  <si>
    <t>101 4240</t>
  </si>
  <si>
    <t>101 4250</t>
  </si>
  <si>
    <t>101 4511</t>
  </si>
  <si>
    <t>101 4512</t>
  </si>
  <si>
    <t>Senior Center Program</t>
  </si>
  <si>
    <t>101 4513</t>
  </si>
  <si>
    <t>101 4521</t>
  </si>
  <si>
    <t>Parks Maintenance</t>
  </si>
  <si>
    <t>101 4630</t>
  </si>
  <si>
    <t>Planning Department</t>
  </si>
  <si>
    <t>TOTAL GENERAL FUND</t>
  </si>
  <si>
    <t>State Highway Fund</t>
  </si>
  <si>
    <t>Court Computer Fund</t>
  </si>
  <si>
    <t>Income Tax Fund</t>
  </si>
  <si>
    <t>Parks Revolving Fund</t>
  </si>
  <si>
    <t>Beautification &amp; Litter Control Fund</t>
  </si>
  <si>
    <t>General Obligation Bond Retirement Fund</t>
  </si>
  <si>
    <t>Solid Waste Disposal Fund</t>
  </si>
  <si>
    <t>Parks Administration</t>
  </si>
  <si>
    <t>101 4165</t>
  </si>
  <si>
    <t>Information Systems</t>
  </si>
  <si>
    <t>draw his warrants in payment thereof.</t>
  </si>
  <si>
    <t>this Council concerning and relating to the passage of this ordinance were taken in an open</t>
  </si>
  <si>
    <t>the law.</t>
  </si>
  <si>
    <t>that resulted in such formal action were meetings open to the public in compliance with</t>
  </si>
  <si>
    <t xml:space="preserve">necessary for the immediate preservation of the public peace, health, safety and welfare, </t>
  </si>
  <si>
    <t>and for the reason that it concerns the efficient operation of the City and shall, therefore,</t>
  </si>
  <si>
    <t xml:space="preserve">                                                                                                        Mayor</t>
  </si>
  <si>
    <t>be in full force and effect immediately upon its passage and approval by the Mayor.</t>
  </si>
  <si>
    <r>
      <t xml:space="preserve">              </t>
    </r>
    <r>
      <rPr>
        <b/>
        <sz val="12"/>
        <rFont val="Times New Roman"/>
        <family val="1"/>
      </rPr>
      <t>SECTION 2.</t>
    </r>
    <r>
      <rPr>
        <sz val="12"/>
        <rFont val="Times New Roman"/>
        <family val="1"/>
      </rPr>
      <t xml:space="preserve">  That the Finance Director is hereby authorized and directed to</t>
    </r>
  </si>
  <si>
    <r>
      <t xml:space="preserve">              </t>
    </r>
    <r>
      <rPr>
        <b/>
        <sz val="12"/>
        <rFont val="Times New Roman"/>
        <family val="1"/>
      </rPr>
      <t>SECTION 1.</t>
    </r>
    <r>
      <rPr>
        <sz val="12"/>
        <rFont val="Times New Roman"/>
        <family val="1"/>
      </rPr>
      <t xml:space="preserve">   That in order to provide for expenses and other expenditures of</t>
    </r>
  </si>
  <si>
    <t>City Council</t>
  </si>
  <si>
    <t>meeting of this Council and that all deliberations of this Council and of any of its committees</t>
  </si>
  <si>
    <t>FUNDS OF THE CITY OF BARBERTON FOR THE PERIOD BEGINNING</t>
  </si>
  <si>
    <t>THEREOF, AND DECLARING IT AN EMERGENCY.</t>
  </si>
  <si>
    <t>Special Assessment Bond Retirement Fund</t>
  </si>
  <si>
    <t>Health Care Insurance Fund</t>
  </si>
  <si>
    <t>Severance Pay Fund</t>
  </si>
  <si>
    <t>Internal Cost Allocation Fund</t>
  </si>
  <si>
    <t>Fire Pension Fund</t>
  </si>
  <si>
    <t>Police Pension Fund</t>
  </si>
  <si>
    <t>Sports Complex Operating Fund</t>
  </si>
  <si>
    <t>Senior Center Trust Fund</t>
  </si>
  <si>
    <t>Tax Increment Financing Fund</t>
  </si>
  <si>
    <t>___________________________                        ______________________________</t>
  </si>
  <si>
    <t xml:space="preserve">                                                                               ______________________________ </t>
  </si>
  <si>
    <t xml:space="preserve">              Clerk of Council                                                     President of Council</t>
  </si>
  <si>
    <t>following sums be and the same are hereby set aside and appropriated by legal level as follows:</t>
  </si>
  <si>
    <t>Clerk of Courts</t>
  </si>
  <si>
    <t>Signal Department</t>
  </si>
  <si>
    <t>Water Bond Retirement Fund</t>
  </si>
  <si>
    <t>Trust Fund</t>
  </si>
  <si>
    <r>
      <t xml:space="preserve">              </t>
    </r>
    <r>
      <rPr>
        <b/>
        <sz val="12"/>
        <rFont val="Times New Roman"/>
        <family val="1"/>
      </rPr>
      <t xml:space="preserve">SECTION 3. </t>
    </r>
    <r>
      <rPr>
        <sz val="12"/>
        <rFont val="Times New Roman"/>
        <family val="1"/>
      </rPr>
      <t xml:space="preserve">  That the Finance Director is hereby authorized to transfer from</t>
    </r>
  </si>
  <si>
    <t>the Income Tax Fund to the following funds for operation:</t>
  </si>
  <si>
    <t>General Fund</t>
  </si>
  <si>
    <t>Street Operating Fund</t>
  </si>
  <si>
    <t>Sewage Fund</t>
  </si>
  <si>
    <t>Water Fund</t>
  </si>
  <si>
    <t xml:space="preserve">   Personal Services</t>
  </si>
  <si>
    <t>Total City Council</t>
  </si>
  <si>
    <t>Total Municipal Court Judges</t>
  </si>
  <si>
    <t>Total Clerk of Courts</t>
  </si>
  <si>
    <t>Total Mayor</t>
  </si>
  <si>
    <t>Total Service Director</t>
  </si>
  <si>
    <t>Total Civil Service Commission</t>
  </si>
  <si>
    <t>Total Finance Department</t>
  </si>
  <si>
    <t>Total Law Department</t>
  </si>
  <si>
    <t>Total Safety Director</t>
  </si>
  <si>
    <t>Total Human Resources</t>
  </si>
  <si>
    <t>Total Information Systems</t>
  </si>
  <si>
    <t>Total Municipal Buildings</t>
  </si>
  <si>
    <t>Total Miscellaneous</t>
  </si>
  <si>
    <t>Total Police Department</t>
  </si>
  <si>
    <t>Total Fire Department</t>
  </si>
  <si>
    <t>Total Probation Department</t>
  </si>
  <si>
    <t>Total Signal Department</t>
  </si>
  <si>
    <t>Total Parks Administration</t>
  </si>
  <si>
    <t>Total Senior Center Program</t>
  </si>
  <si>
    <t>Total Parks Recreation Programs</t>
  </si>
  <si>
    <t>Total Parks Maintenance</t>
  </si>
  <si>
    <t>Total Planning Department</t>
  </si>
  <si>
    <t>Building &amp; Engineering Department</t>
  </si>
  <si>
    <t>Total Building &amp; Engineering Department</t>
  </si>
  <si>
    <t>Total State Highway Fund</t>
  </si>
  <si>
    <t>Total Court Computer Fund</t>
  </si>
  <si>
    <t>Total Income Tax Fund</t>
  </si>
  <si>
    <t>Total Sports Complex Operating Fund</t>
  </si>
  <si>
    <t>Total Parks Revolving Fund</t>
  </si>
  <si>
    <t>Total Tax Increment Financing Fund</t>
  </si>
  <si>
    <t>Total Beautification &amp; Litter Control Fund</t>
  </si>
  <si>
    <t>Total General Obligation Bond Retirement Fund</t>
  </si>
  <si>
    <t>Total Special Assessment Bond Retirement Fund</t>
  </si>
  <si>
    <t>Total Solid Waste Disposal Fund</t>
  </si>
  <si>
    <t>Total Sewage Fund</t>
  </si>
  <si>
    <t>Total Water Fund</t>
  </si>
  <si>
    <t>Total Water Bond Retirement Fund</t>
  </si>
  <si>
    <t>Total Health Care Insurance Fund</t>
  </si>
  <si>
    <t>Total Severance Pay Fund</t>
  </si>
  <si>
    <t>Total Internal Cost Allocation Fund</t>
  </si>
  <si>
    <t>Total Trust Fund</t>
  </si>
  <si>
    <t>Total Senior Center Trust Fund</t>
  </si>
  <si>
    <t>Total Fire Pension Fund</t>
  </si>
  <si>
    <t>Total Police Pension Fund</t>
  </si>
  <si>
    <t>GENERAL FUND</t>
  </si>
  <si>
    <t>SPECIAL REVENUE FUNDS</t>
  </si>
  <si>
    <t>TOTAL SPECIAL REVENUE FUNDS</t>
  </si>
  <si>
    <t>DEBT SERVICE FUNDS</t>
  </si>
  <si>
    <t>TOTAL DEBT SERVICE FUNDS</t>
  </si>
  <si>
    <t>ENTERPRISE FUNDS</t>
  </si>
  <si>
    <t>TOTAL ENTERPRISE FUNDS</t>
  </si>
  <si>
    <t>Storm Water Management Fund</t>
  </si>
  <si>
    <t>Total Storm Water Management Fund</t>
  </si>
  <si>
    <t>INTERNAL SERVICE FUNDS</t>
  </si>
  <si>
    <t>TOTAL INTERNAL SERVICE FUNDS</t>
  </si>
  <si>
    <t>TRUST FUNDS</t>
  </si>
  <si>
    <t>TOTAL TRUST FUNDS</t>
  </si>
  <si>
    <t>TOTAL INCOME TAX TRANSFERS</t>
  </si>
  <si>
    <t>TOTAL OTHER TRANSFERS</t>
  </si>
  <si>
    <t>Indigent Drivers Alcohol Treatment Fund</t>
  </si>
  <si>
    <t>Total Indigent Drivers Alcohol Treatment Fund</t>
  </si>
  <si>
    <t>Fire Levy Fund</t>
  </si>
  <si>
    <t>Total Fire Levy Fund</t>
  </si>
  <si>
    <t>Drug Prevention &amp; Education Supply Fund</t>
  </si>
  <si>
    <t>Total Drug Prevention &amp; Education Supply Fund</t>
  </si>
  <si>
    <t>9-1-1 Phone System Fund</t>
  </si>
  <si>
    <t>Permissive License Tax Fund</t>
  </si>
  <si>
    <t>Gas and Oil Royalty Fund</t>
  </si>
  <si>
    <t>Total Gas and Oil Royalty Fund Fund</t>
  </si>
  <si>
    <t>Total 9-1-1 Phone System Fund</t>
  </si>
  <si>
    <t>Total Permissive License Tax Fund</t>
  </si>
  <si>
    <t>Sidewalk Improvement Program Fund</t>
  </si>
  <si>
    <t>Total Sidewalk Improvement Program Fund</t>
  </si>
  <si>
    <t>Total Infrastructure Improvement Resrve Fund</t>
  </si>
  <si>
    <t>Emergency Reserve for Public Facilities and Programs</t>
  </si>
  <si>
    <t>Total Emergency Reserve for Public Facilities and Programs</t>
  </si>
  <si>
    <t>CAPITAL PROJECTS FUNDS</t>
  </si>
  <si>
    <t>TOTAL CAPITAL PROJECTS FUNDS</t>
  </si>
  <si>
    <t>Water Plant Construction Fund</t>
  </si>
  <si>
    <t>Total Water Plant Construction Fund</t>
  </si>
  <si>
    <t>Infrastructure Improvement Reserve Fund</t>
  </si>
  <si>
    <t xml:space="preserve">   Debt Service</t>
  </si>
  <si>
    <t>From: Water Operating Fund</t>
  </si>
  <si>
    <t>To: Water Bond Retirement</t>
  </si>
  <si>
    <t xml:space="preserve">   Capital </t>
  </si>
  <si>
    <t xml:space="preserve">   Capital</t>
  </si>
  <si>
    <t xml:space="preserve">   Operations &amp; Maintenance</t>
  </si>
  <si>
    <t>Recreation Programs</t>
  </si>
  <si>
    <t xml:space="preserve">   Transfers</t>
  </si>
  <si>
    <t>Parks Recreation Improvement Fund</t>
  </si>
  <si>
    <t>Rental Registration Program</t>
  </si>
  <si>
    <t>Total Rental Registration Program Fund</t>
  </si>
  <si>
    <t>Residential Street Resurfacing</t>
  </si>
  <si>
    <t>Total Residential Street Resurfacing Fund</t>
  </si>
  <si>
    <t>Sewer Improvement Reserve</t>
  </si>
  <si>
    <t>Total Sewer Improvement Resrve Fund</t>
  </si>
  <si>
    <t>Wastewater Plant Construction</t>
  </si>
  <si>
    <t>Total Wastewater Construction Fund</t>
  </si>
  <si>
    <t>General Liability Insurance Fund</t>
  </si>
  <si>
    <t>Total General Liabilty Insurance Fund</t>
  </si>
  <si>
    <t>by the Council of the City of Barberton, State of Ohio:</t>
  </si>
  <si>
    <t>NOW THEREFORE, BE IT ORDAINED</t>
  </si>
  <si>
    <t>AN ORDINANCE ADOPTING A BUDGET FOR VARIOUS</t>
  </si>
  <si>
    <t xml:space="preserve">   Capital Outlay</t>
  </si>
  <si>
    <t>101 4215</t>
  </si>
  <si>
    <t xml:space="preserve">   Transfers Out</t>
  </si>
  <si>
    <t>Mandatory Drug Fines Fund</t>
  </si>
  <si>
    <t>Total Mandatory Drug Fines Fund</t>
  </si>
  <si>
    <t>Law Enforcement Trust Fund</t>
  </si>
  <si>
    <t>Total Law Enforcement Trust Fund</t>
  </si>
  <si>
    <t xml:space="preserve">To: Water Replacement and Improvement </t>
  </si>
  <si>
    <t>General Liability Insurance</t>
  </si>
  <si>
    <t>Senior Center/Pool Construction fund</t>
  </si>
  <si>
    <t>Total Senior Center/Pool Construction fund</t>
  </si>
  <si>
    <t>Transfers</t>
  </si>
  <si>
    <t>Total General Fund Transfers</t>
  </si>
  <si>
    <t>101 4910</t>
  </si>
  <si>
    <t>Animal Control Fund</t>
  </si>
  <si>
    <t>Probation Services Fund</t>
  </si>
  <si>
    <t>Court Special Projects-Buildings</t>
  </si>
  <si>
    <t>Project Impact Fund</t>
  </si>
  <si>
    <t>Forest City/Barberton</t>
  </si>
  <si>
    <t>Total Forest City/Barberton</t>
  </si>
  <si>
    <t>Total Animal Control Fund</t>
  </si>
  <si>
    <t>Total Probation Services Fund</t>
  </si>
  <si>
    <t>Total Court Special Projects- Operating</t>
  </si>
  <si>
    <t>Court Special Projects-Operating</t>
  </si>
  <si>
    <t>Total Court Special Projects-Buildings</t>
  </si>
  <si>
    <t>Total Project Impact Fund</t>
  </si>
  <si>
    <t>Special Reenue Funds, continued</t>
  </si>
  <si>
    <t>TOTAL ALL FUNDS</t>
  </si>
  <si>
    <t>Municipal Building Maintenance</t>
  </si>
  <si>
    <t>Lake Cinema Complex Maintenance</t>
  </si>
  <si>
    <t>Total Lake Cinema Complex Maintenance</t>
  </si>
  <si>
    <t>Dispatch Management</t>
  </si>
  <si>
    <t>Total Dispatch Management</t>
  </si>
  <si>
    <t>Street Capital Improvements</t>
  </si>
  <si>
    <t>Total Street Operating Fund</t>
  </si>
  <si>
    <t>Total Street Capital Improvements Fund</t>
  </si>
  <si>
    <t>Court Computer Legal Research</t>
  </si>
  <si>
    <t>Total Computer Legal Research Fund</t>
  </si>
  <si>
    <t>xx/xx/2015</t>
  </si>
  <si>
    <t>ORDINANCE NO.  xxx-2015</t>
  </si>
  <si>
    <t>TITLE:  2015 OPERATING AND CAPITAL BUDGET</t>
  </si>
  <si>
    <t>JANUARY 1, 2015, AND PROVIDING FOR THE ADMINISTRATION</t>
  </si>
  <si>
    <t>the following funds of the City of Barberton for the period beginning January 1, 2015, the</t>
  </si>
  <si>
    <t>Approved_______________________ 2015</t>
  </si>
  <si>
    <t>Passed__________________________ 2015</t>
  </si>
  <si>
    <t>State NSP Fund</t>
  </si>
  <si>
    <t>Total State NSP Fund Fund</t>
  </si>
  <si>
    <t>From: State NSP Grant Fund</t>
  </si>
  <si>
    <t>To: Infrastructure Improvement Fund</t>
  </si>
  <si>
    <t>Personal Services</t>
  </si>
  <si>
    <t>Op &amp; Maint</t>
  </si>
  <si>
    <t>Capital</t>
  </si>
  <si>
    <t>Debt Service</t>
  </si>
  <si>
    <t>Appropriations</t>
  </si>
  <si>
    <t>Rental Rehabilitation</t>
  </si>
  <si>
    <t>Total Rental Rehabilitation Fund</t>
  </si>
  <si>
    <t>Business Incentive Fund</t>
  </si>
  <si>
    <t>Total Business Incentive Fund</t>
  </si>
  <si>
    <t xml:space="preserve">Emergency Reserve Fund  </t>
  </si>
  <si>
    <t>Beautification Fund</t>
  </si>
  <si>
    <r>
      <t xml:space="preserve">      </t>
    </r>
    <r>
      <rPr>
        <b/>
        <sz val="12"/>
        <rFont val="Times New Roman"/>
        <family val="1"/>
      </rPr>
      <t>SECTION 4.</t>
    </r>
    <r>
      <rPr>
        <sz val="12"/>
        <rFont val="Times New Roman"/>
        <family val="1"/>
      </rPr>
      <t xml:space="preserve">  That it is hereby necessary to reduce the Income Tax transfers to</t>
    </r>
  </si>
  <si>
    <t>to the Infrastructure Improvement Reserve Fund and the Emergency Reserve Fund  to</t>
  </si>
  <si>
    <t>$0 and $25,000 respectively in order to assist in meeting the General Fund Minimum</t>
  </si>
  <si>
    <t>Fund Balance policy for 2015.</t>
  </si>
  <si>
    <r>
      <t xml:space="preserve">SECTION 5.  </t>
    </r>
    <r>
      <rPr>
        <sz val="12"/>
        <rFont val="Times New Roman"/>
        <family val="1"/>
      </rPr>
      <t>That the Finance Director is hereby authorized to transfer:</t>
    </r>
  </si>
  <si>
    <r>
      <t xml:space="preserve">SECTION 6.  </t>
    </r>
    <r>
      <rPr>
        <sz val="12"/>
        <rFont val="Times New Roman"/>
        <family val="1"/>
      </rPr>
      <t>That it is hereby found and determined that all formal actions of</t>
    </r>
  </si>
  <si>
    <r>
      <t xml:space="preserve">SECTION 7.  </t>
    </r>
    <r>
      <rPr>
        <sz val="12"/>
        <rFont val="Times New Roman"/>
        <family val="1"/>
      </rPr>
      <t>This ordinance is hereby declared to be an emergency measure</t>
    </r>
  </si>
  <si>
    <t>workbook</t>
  </si>
  <si>
    <t>apprpriations</t>
  </si>
  <si>
    <t>appropriations</t>
  </si>
  <si>
    <t>FUNDS OF THE CITY OF BARBERTON FOR THE TEMPORARY BUDGET PERIOD</t>
  </si>
  <si>
    <r>
      <t xml:space="preserve">              </t>
    </r>
    <r>
      <rPr>
        <b/>
        <sz val="12"/>
        <rFont val="Times New Roman"/>
        <family val="1"/>
      </rPr>
      <t>SECTION 1.</t>
    </r>
    <r>
      <rPr>
        <sz val="12"/>
        <rFont val="Times New Roman"/>
        <family val="1"/>
      </rPr>
      <t xml:space="preserve">   That in order to provide for operating expenditures of the following</t>
    </r>
  </si>
  <si>
    <t>the following sums be and the same are hereby set aside and appropriated by legal level as follows:</t>
  </si>
  <si>
    <t>BEGINNING JANUARY 1, 2016, AND PROVIDING FOR THE ADMINISTRATION</t>
  </si>
  <si>
    <t>funds of the City of Barberton for the temporay budget period beginning January 1, 2016,</t>
  </si>
  <si>
    <r>
      <t xml:space="preserve">SECTION 4.  </t>
    </r>
    <r>
      <rPr>
        <sz val="12"/>
        <rFont val="Times New Roman"/>
        <family val="1"/>
      </rPr>
      <t>That the Finance Director is hereby authorized to transfer:</t>
    </r>
  </si>
  <si>
    <t>TITLE:  2016 TEMPORARY OPERATING BUDGET</t>
  </si>
  <si>
    <t>2015 Orig Approp</t>
  </si>
  <si>
    <r>
      <t xml:space="preserve">              </t>
    </r>
    <r>
      <rPr>
        <b/>
        <sz val="12"/>
        <rFont val="Times New Roman"/>
        <family val="1"/>
      </rPr>
      <t>SECTION 2.</t>
    </r>
    <r>
      <rPr>
        <sz val="12"/>
        <rFont val="Times New Roman"/>
        <family val="1"/>
      </rPr>
      <t xml:space="preserve">  That the Finance Director is hereby authorized and directed to draw his</t>
    </r>
  </si>
  <si>
    <t xml:space="preserve"> warrants in payment thereof.</t>
  </si>
  <si>
    <r>
      <t xml:space="preserve">              </t>
    </r>
    <r>
      <rPr>
        <b/>
        <sz val="12"/>
        <rFont val="Times New Roman"/>
        <family val="1"/>
      </rPr>
      <t xml:space="preserve">SECTION 3. </t>
    </r>
    <r>
      <rPr>
        <sz val="12"/>
        <rFont val="Times New Roman"/>
        <family val="1"/>
      </rPr>
      <t xml:space="preserve">  That the Finance Director is hereby authorized to transfer from the Income Tax</t>
    </r>
  </si>
  <si>
    <t>Fund to the following funds for operation:</t>
  </si>
  <si>
    <r>
      <t xml:space="preserve">SECTION 5.  </t>
    </r>
    <r>
      <rPr>
        <sz val="12"/>
        <rFont val="Times New Roman"/>
        <family val="1"/>
      </rPr>
      <t xml:space="preserve">That it is hereby found and determined that all formal actions of this Council </t>
    </r>
  </si>
  <si>
    <t>concerning and relating to the passage of this ordinance were taken in an open meeting of this Council</t>
  </si>
  <si>
    <t>and that all deliberations of this Council and of any of its committees that resulted in such formal action</t>
  </si>
  <si>
    <t>were meetings open to the public in compliance with the law.</t>
  </si>
  <si>
    <r>
      <t xml:space="preserve">SECTION 6.  </t>
    </r>
    <r>
      <rPr>
        <sz val="12"/>
        <rFont val="Times New Roman"/>
        <family val="1"/>
      </rPr>
      <t xml:space="preserve">This ordinance is hereby declared to be an emergency measure necessary for the </t>
    </r>
  </si>
  <si>
    <t>immediate preservation of the public peace, health, safety and welfare, and for the reason that it concerns</t>
  </si>
  <si>
    <t>the efficient operation of the City and shall, therefore, be in full force and effect immediately upon its</t>
  </si>
  <si>
    <t>passage and approval by the Mayor.</t>
  </si>
  <si>
    <t xml:space="preserve">          ___________________________                                  ______________________________</t>
  </si>
  <si>
    <t xml:space="preserve">          Clerk of Council                                                               President of Council</t>
  </si>
  <si>
    <t xml:space="preserve">                                                                                                 ______________________________ </t>
  </si>
  <si>
    <t xml:space="preserve">                                                                                                 Mayor</t>
  </si>
  <si>
    <t xml:space="preserve">LOM:raf                                               </t>
  </si>
  <si>
    <t>12/04/2015                                                                                                      Presented by:  Mrs. Frey</t>
  </si>
  <si>
    <t>ORDINANCE NO.  201-2015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</si>
</sst>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  <numFmt numFmtId="167" formatCode="_(* #,##0.0_);_(* \(#,##0.0\);_(* &quot;-&quot;??_);_(@_)"/>
    <numFmt numFmtId="168" formatCode="0.0000%"/>
  </numFmts>
  <fonts count="5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6" fontId="2" fillId="0" borderId="0" xfId="1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9" fontId="2" fillId="0" borderId="0" xfId="2" applyFont="1"/>
    <xf numFmtId="166" fontId="2" fillId="0" borderId="0" xfId="0" applyNumberFormat="1" applyFont="1"/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6" fontId="3" fillId="0" borderId="0" xfId="1" applyNumberFormat="1" applyFont="1" applyAlignment="1">
      <alignment horizontal="right"/>
    </xf>
    <xf numFmtId="0" fontId="2" fillId="0" borderId="0" xfId="0" applyFont="1" applyAlignment="1"/>
    <xf numFmtId="42" fontId="3" fillId="0" borderId="1" xfId="0" applyNumberFormat="1" applyFont="1" applyBorder="1" applyAlignment="1">
      <alignment horizontal="right"/>
    </xf>
    <xf numFmtId="166" fontId="2" fillId="0" borderId="0" xfId="1" applyNumberFormat="1" applyFont="1" applyFill="1"/>
    <xf numFmtId="3" fontId="2" fillId="0" borderId="0" xfId="1" applyNumberFormat="1" applyFont="1" applyFill="1" applyBorder="1"/>
    <xf numFmtId="164" fontId="2" fillId="0" borderId="0" xfId="1" applyNumberFormat="1" applyFont="1" applyFill="1" applyBorder="1"/>
    <xf numFmtId="164" fontId="2" fillId="0" borderId="0" xfId="1" applyNumberFormat="1" applyFont="1" applyFill="1"/>
    <xf numFmtId="164" fontId="3" fillId="0" borderId="0" xfId="1" applyNumberFormat="1" applyFont="1" applyFill="1" applyBorder="1"/>
    <xf numFmtId="164" fontId="2" fillId="0" borderId="0" xfId="0" applyNumberFormat="1" applyFont="1" applyBorder="1"/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left"/>
    </xf>
    <xf numFmtId="166" fontId="2" fillId="0" borderId="2" xfId="1" applyNumberFormat="1" applyFont="1" applyBorder="1"/>
    <xf numFmtId="9" fontId="2" fillId="0" borderId="2" xfId="2" applyFont="1" applyBorder="1"/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6" fontId="2" fillId="0" borderId="0" xfId="1" applyNumberFormat="1" applyFont="1" applyBorder="1"/>
    <xf numFmtId="9" fontId="2" fillId="0" borderId="0" xfId="2" applyFon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42" fontId="2" fillId="0" borderId="2" xfId="1" applyNumberFormat="1" applyFont="1" applyFill="1" applyBorder="1"/>
    <xf numFmtId="42" fontId="3" fillId="0" borderId="2" xfId="1" applyNumberFormat="1" applyFont="1" applyFill="1" applyBorder="1"/>
    <xf numFmtId="42" fontId="2" fillId="0" borderId="0" xfId="1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41" fontId="2" fillId="0" borderId="0" xfId="1" applyNumberFormat="1" applyFont="1" applyFill="1" applyBorder="1"/>
    <xf numFmtId="44" fontId="2" fillId="0" borderId="2" xfId="1" applyNumberFormat="1" applyFont="1" applyFill="1" applyBorder="1"/>
    <xf numFmtId="166" fontId="2" fillId="0" borderId="0" xfId="1" applyNumberFormat="1" applyFont="1" applyFill="1" applyBorder="1"/>
    <xf numFmtId="166" fontId="2" fillId="0" borderId="2" xfId="1" applyNumberFormat="1" applyFont="1" applyFill="1" applyBorder="1"/>
    <xf numFmtId="166" fontId="3" fillId="0" borderId="2" xfId="1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43" fontId="2" fillId="0" borderId="0" xfId="3" applyFont="1"/>
    <xf numFmtId="167" fontId="2" fillId="0" borderId="0" xfId="3" applyNumberFormat="1" applyFont="1" applyFill="1" applyBorder="1"/>
    <xf numFmtId="165" fontId="2" fillId="0" borderId="0" xfId="3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Fill="1"/>
    <xf numFmtId="9" fontId="2" fillId="0" borderId="0" xfId="2" applyFont="1" applyFill="1"/>
    <xf numFmtId="0" fontId="2" fillId="0" borderId="2" xfId="0" applyFont="1" applyFill="1" applyBorder="1"/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left"/>
    </xf>
    <xf numFmtId="166" fontId="2" fillId="0" borderId="1" xfId="1" applyNumberFormat="1" applyFont="1" applyFill="1" applyBorder="1"/>
    <xf numFmtId="9" fontId="2" fillId="0" borderId="1" xfId="2" applyFont="1" applyFill="1" applyBorder="1"/>
    <xf numFmtId="42" fontId="3" fillId="0" borderId="1" xfId="1" applyNumberFormat="1" applyFont="1" applyFill="1" applyBorder="1"/>
    <xf numFmtId="41" fontId="2" fillId="0" borderId="0" xfId="1" applyNumberFormat="1" applyFont="1" applyAlignment="1">
      <alignment horizontal="right"/>
    </xf>
    <xf numFmtId="44" fontId="2" fillId="0" borderId="0" xfId="1" applyNumberFormat="1" applyFont="1" applyFill="1" applyBorder="1"/>
    <xf numFmtId="165" fontId="2" fillId="0" borderId="0" xfId="1" applyNumberFormat="1" applyFont="1" applyFill="1" applyBorder="1"/>
    <xf numFmtId="166" fontId="2" fillId="0" borderId="0" xfId="3" applyNumberFormat="1" applyFont="1" applyFill="1" applyBorder="1"/>
    <xf numFmtId="164" fontId="2" fillId="0" borderId="2" xfId="1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42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NumberFormat="1" applyFo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42" fontId="3" fillId="0" borderId="0" xfId="1" applyNumberFormat="1" applyFont="1" applyFill="1" applyBorder="1"/>
    <xf numFmtId="166" fontId="3" fillId="0" borderId="0" xfId="1" applyNumberFormat="1" applyFont="1" applyFill="1" applyBorder="1"/>
    <xf numFmtId="42" fontId="3" fillId="0" borderId="0" xfId="0" applyNumberFormat="1" applyFont="1" applyBorder="1" applyAlignment="1">
      <alignment horizontal="right"/>
    </xf>
    <xf numFmtId="168" fontId="2" fillId="0" borderId="0" xfId="2" applyNumberFormat="1" applyFont="1"/>
    <xf numFmtId="168" fontId="2" fillId="0" borderId="0" xfId="2" applyNumberFormat="1" applyFont="1" applyFill="1"/>
    <xf numFmtId="168" fontId="2" fillId="0" borderId="0" xfId="2" applyNumberFormat="1" applyFont="1" applyFill="1" applyBorder="1"/>
    <xf numFmtId="168" fontId="3" fillId="0" borderId="0" xfId="2" applyNumberFormat="1" applyFont="1" applyFill="1" applyBorder="1"/>
    <xf numFmtId="168" fontId="2" fillId="0" borderId="0" xfId="0" applyNumberFormat="1" applyFont="1"/>
    <xf numFmtId="10" fontId="3" fillId="0" borderId="0" xfId="1" applyNumberFormat="1" applyFont="1" applyFill="1" applyBorder="1"/>
    <xf numFmtId="0" fontId="3" fillId="0" borderId="0" xfId="0" applyFont="1" applyAlignment="1"/>
    <xf numFmtId="9" fontId="3" fillId="0" borderId="6" xfId="2" applyFont="1" applyBorder="1"/>
    <xf numFmtId="44" fontId="3" fillId="0" borderId="2" xfId="1" applyNumberFormat="1" applyFont="1" applyFill="1" applyBorder="1"/>
    <xf numFmtId="42" fontId="2" fillId="0" borderId="7" xfId="1" applyNumberFormat="1" applyFont="1" applyFill="1" applyBorder="1"/>
    <xf numFmtId="44" fontId="2" fillId="0" borderId="2" xfId="1" applyNumberFormat="1" applyFont="1" applyBorder="1"/>
    <xf numFmtId="166" fontId="2" fillId="0" borderId="0" xfId="1" applyNumberFormat="1" applyFont="1" applyAlignment="1">
      <alignment horizontal="center"/>
    </xf>
    <xf numFmtId="166" fontId="3" fillId="0" borderId="1" xfId="1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/>
    <xf numFmtId="14" fontId="2" fillId="0" borderId="0" xfId="0" applyNumberFormat="1" applyFont="1" applyFill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O520"/>
  <sheetViews>
    <sheetView zoomScaleNormal="100" workbookViewId="0">
      <selection activeCell="D491" sqref="D491"/>
    </sheetView>
  </sheetViews>
  <sheetFormatPr defaultColWidth="9.140625" defaultRowHeight="15.75" x14ac:dyDescent="0.25"/>
  <cols>
    <col min="1" max="1" width="3.42578125" style="1" customWidth="1"/>
    <col min="2" max="2" width="9.7109375" style="2" customWidth="1"/>
    <col min="3" max="3" width="2.140625" style="1" customWidth="1"/>
    <col min="4" max="4" width="53.140625" style="1" customWidth="1"/>
    <col min="5" max="5" width="14.7109375" style="3" hidden="1" customWidth="1"/>
    <col min="6" max="6" width="9.28515625" style="1" hidden="1" customWidth="1"/>
    <col min="7" max="7" width="19.140625" style="3" customWidth="1"/>
    <col min="8" max="8" width="13.85546875" style="1" customWidth="1"/>
    <col min="9" max="9" width="9.140625" style="1"/>
    <col min="10" max="10" width="17" style="1" customWidth="1"/>
    <col min="11" max="11" width="19.28515625" style="1" customWidth="1"/>
    <col min="12" max="12" width="13.7109375" style="1" customWidth="1"/>
    <col min="13" max="13" width="19.28515625" style="1" customWidth="1"/>
    <col min="14" max="14" width="13.42578125" style="1" customWidth="1"/>
    <col min="15" max="15" width="15.5703125" style="1" customWidth="1"/>
    <col min="16" max="16" width="19.7109375" style="1" customWidth="1"/>
    <col min="17" max="16384" width="9.140625" style="1"/>
  </cols>
  <sheetData>
    <row r="1" spans="1:9" x14ac:dyDescent="0.25">
      <c r="A1" s="110"/>
      <c r="B1" s="110"/>
      <c r="C1" s="110"/>
      <c r="D1" s="110"/>
      <c r="E1" s="110"/>
      <c r="F1" s="110"/>
      <c r="G1" s="110"/>
    </row>
    <row r="2" spans="1:9" x14ac:dyDescent="0.25">
      <c r="A2" s="111" t="s">
        <v>227</v>
      </c>
      <c r="B2" s="112"/>
      <c r="C2" s="112"/>
      <c r="D2" s="112"/>
      <c r="E2" s="112"/>
      <c r="F2" s="112"/>
      <c r="G2" s="112"/>
    </row>
    <row r="3" spans="1:9" x14ac:dyDescent="0.25">
      <c r="A3" s="114"/>
      <c r="B3" s="114"/>
      <c r="C3" s="114"/>
      <c r="D3" s="114"/>
      <c r="E3" s="114"/>
      <c r="F3" s="114"/>
      <c r="G3" s="114"/>
    </row>
    <row r="4" spans="1:9" x14ac:dyDescent="0.25">
      <c r="A4" s="113" t="s">
        <v>228</v>
      </c>
      <c r="B4" s="113"/>
      <c r="C4" s="113"/>
      <c r="D4" s="113"/>
      <c r="E4" s="113"/>
      <c r="F4" s="113"/>
      <c r="G4" s="113"/>
    </row>
    <row r="5" spans="1:9" x14ac:dyDescent="0.25">
      <c r="A5" s="109"/>
      <c r="B5" s="109"/>
      <c r="C5" s="109"/>
      <c r="D5" s="109"/>
      <c r="E5" s="109"/>
      <c r="F5" s="109"/>
      <c r="G5" s="109"/>
    </row>
    <row r="6" spans="1:9" x14ac:dyDescent="0.25">
      <c r="A6" s="113" t="s">
        <v>229</v>
      </c>
      <c r="B6" s="113"/>
      <c r="C6" s="113"/>
      <c r="D6" s="113"/>
      <c r="E6" s="113"/>
      <c r="F6" s="113"/>
      <c r="G6" s="113"/>
    </row>
    <row r="7" spans="1:9" x14ac:dyDescent="0.25">
      <c r="A7" s="110"/>
      <c r="B7" s="110"/>
      <c r="C7" s="110"/>
      <c r="D7" s="110"/>
      <c r="E7" s="110"/>
      <c r="F7" s="110"/>
      <c r="G7" s="110"/>
    </row>
    <row r="8" spans="1:9" x14ac:dyDescent="0.25">
      <c r="A8" s="113" t="s">
        <v>188</v>
      </c>
      <c r="B8" s="113"/>
      <c r="C8" s="113"/>
      <c r="D8" s="113"/>
      <c r="E8" s="113"/>
      <c r="F8" s="113"/>
      <c r="G8" s="113"/>
    </row>
    <row r="9" spans="1:9" x14ac:dyDescent="0.25">
      <c r="A9" s="113" t="s">
        <v>60</v>
      </c>
      <c r="B9" s="113"/>
      <c r="C9" s="113"/>
      <c r="D9" s="113"/>
      <c r="E9" s="113"/>
      <c r="F9" s="113"/>
      <c r="G9" s="113"/>
    </row>
    <row r="10" spans="1:9" x14ac:dyDescent="0.25">
      <c r="A10" s="113" t="s">
        <v>230</v>
      </c>
      <c r="B10" s="113"/>
      <c r="C10" s="113"/>
      <c r="D10" s="113"/>
      <c r="E10" s="113"/>
      <c r="F10" s="113"/>
      <c r="G10" s="113"/>
    </row>
    <row r="11" spans="1:9" x14ac:dyDescent="0.25">
      <c r="A11" s="113" t="s">
        <v>61</v>
      </c>
      <c r="B11" s="113"/>
      <c r="C11" s="113"/>
      <c r="D11" s="113"/>
      <c r="E11" s="113"/>
      <c r="F11" s="113"/>
      <c r="G11" s="113"/>
      <c r="I11" s="49"/>
    </row>
    <row r="12" spans="1:9" x14ac:dyDescent="0.25">
      <c r="A12" s="110"/>
      <c r="B12" s="110"/>
      <c r="C12" s="110"/>
      <c r="D12" s="110"/>
      <c r="E12" s="110"/>
      <c r="F12" s="110"/>
      <c r="G12" s="110"/>
    </row>
    <row r="13" spans="1:9" x14ac:dyDescent="0.25">
      <c r="A13" s="113" t="s">
        <v>187</v>
      </c>
      <c r="B13" s="113"/>
      <c r="C13" s="113"/>
      <c r="D13" s="113"/>
      <c r="E13" s="113"/>
      <c r="F13" s="113"/>
      <c r="G13" s="113"/>
    </row>
    <row r="14" spans="1:9" x14ac:dyDescent="0.25">
      <c r="A14" s="109" t="s">
        <v>186</v>
      </c>
      <c r="B14" s="109"/>
      <c r="C14" s="109"/>
      <c r="D14" s="109"/>
      <c r="E14" s="109"/>
      <c r="F14" s="109"/>
      <c r="G14" s="109"/>
    </row>
    <row r="15" spans="1:9" x14ac:dyDescent="0.25">
      <c r="A15" s="110"/>
      <c r="B15" s="110"/>
      <c r="C15" s="110"/>
      <c r="D15" s="110"/>
      <c r="E15" s="110"/>
      <c r="F15" s="110"/>
      <c r="G15" s="110"/>
    </row>
    <row r="16" spans="1:9" x14ac:dyDescent="0.25">
      <c r="A16" s="110" t="s">
        <v>57</v>
      </c>
      <c r="B16" s="110"/>
      <c r="C16" s="110"/>
      <c r="D16" s="110"/>
      <c r="E16" s="110"/>
      <c r="F16" s="110"/>
      <c r="G16" s="110"/>
    </row>
    <row r="17" spans="1:15" x14ac:dyDescent="0.25">
      <c r="A17" s="110" t="s">
        <v>231</v>
      </c>
      <c r="B17" s="110"/>
      <c r="C17" s="110"/>
      <c r="D17" s="110"/>
      <c r="E17" s="110"/>
      <c r="F17" s="110"/>
      <c r="G17" s="110"/>
    </row>
    <row r="18" spans="1:15" x14ac:dyDescent="0.25">
      <c r="A18" s="110" t="s">
        <v>74</v>
      </c>
      <c r="B18" s="110"/>
      <c r="C18" s="110"/>
      <c r="D18" s="110"/>
      <c r="E18" s="110"/>
      <c r="F18" s="110"/>
      <c r="G18" s="110"/>
    </row>
    <row r="19" spans="1:15" x14ac:dyDescent="0.25">
      <c r="A19" s="2"/>
      <c r="C19" s="2"/>
      <c r="D19" s="2"/>
      <c r="E19" s="2"/>
      <c r="F19" s="2"/>
      <c r="G19" s="2"/>
      <c r="J19" s="1" t="s">
        <v>238</v>
      </c>
      <c r="K19" s="1" t="s">
        <v>239</v>
      </c>
      <c r="L19" s="1" t="s">
        <v>240</v>
      </c>
      <c r="M19" s="1" t="s">
        <v>241</v>
      </c>
      <c r="N19" s="1" t="s">
        <v>200</v>
      </c>
      <c r="O19" s="1" t="s">
        <v>242</v>
      </c>
    </row>
    <row r="20" spans="1:15" x14ac:dyDescent="0.25">
      <c r="A20" s="2"/>
      <c r="C20" s="2"/>
      <c r="D20" s="5" t="s">
        <v>130</v>
      </c>
      <c r="E20" s="2"/>
      <c r="F20" s="2"/>
      <c r="G20" s="2"/>
    </row>
    <row r="21" spans="1:15" x14ac:dyDescent="0.25">
      <c r="A21" s="2"/>
      <c r="C21" s="2"/>
      <c r="D21" s="2"/>
      <c r="E21" s="2"/>
      <c r="F21" s="2"/>
      <c r="G21" s="2"/>
    </row>
    <row r="22" spans="1:15" x14ac:dyDescent="0.25">
      <c r="B22" s="2" t="s">
        <v>0</v>
      </c>
      <c r="D22" s="1" t="s">
        <v>58</v>
      </c>
      <c r="E22" s="3">
        <v>185152</v>
      </c>
      <c r="F22" s="6">
        <v>0.25</v>
      </c>
    </row>
    <row r="23" spans="1:15" x14ac:dyDescent="0.25">
      <c r="D23" s="57" t="s">
        <v>85</v>
      </c>
      <c r="E23" s="14"/>
      <c r="F23" s="58"/>
      <c r="G23" s="14">
        <v>199105</v>
      </c>
      <c r="J23" s="7">
        <f>G23</f>
        <v>199105</v>
      </c>
    </row>
    <row r="24" spans="1:15" x14ac:dyDescent="0.25">
      <c r="D24" s="1" t="s">
        <v>172</v>
      </c>
      <c r="F24" s="6"/>
      <c r="G24" s="51">
        <v>11300</v>
      </c>
    </row>
    <row r="25" spans="1:15" x14ac:dyDescent="0.25">
      <c r="D25" s="23" t="s">
        <v>86</v>
      </c>
      <c r="E25" s="24"/>
      <c r="F25" s="25"/>
      <c r="G25" s="37">
        <f>SUM(G23:G24)</f>
        <v>210405</v>
      </c>
    </row>
    <row r="26" spans="1:15" x14ac:dyDescent="0.25">
      <c r="G26" s="14"/>
    </row>
    <row r="27" spans="1:15" x14ac:dyDescent="0.25">
      <c r="B27" s="2" t="s">
        <v>1</v>
      </c>
      <c r="D27" s="2" t="s">
        <v>2</v>
      </c>
      <c r="E27" s="3">
        <v>374039</v>
      </c>
      <c r="F27" s="6">
        <v>0.25</v>
      </c>
      <c r="G27" s="14"/>
    </row>
    <row r="28" spans="1:15" x14ac:dyDescent="0.25">
      <c r="D28" s="2" t="s">
        <v>85</v>
      </c>
      <c r="F28" s="6"/>
      <c r="G28" s="14">
        <v>496109</v>
      </c>
      <c r="J28" s="7">
        <f>G28</f>
        <v>496109</v>
      </c>
    </row>
    <row r="29" spans="1:15" s="22" customFormat="1" x14ac:dyDescent="0.25">
      <c r="B29" s="21"/>
      <c r="D29" s="21" t="s">
        <v>172</v>
      </c>
      <c r="E29" s="3"/>
      <c r="F29" s="6"/>
      <c r="G29" s="51">
        <v>17780</v>
      </c>
    </row>
    <row r="30" spans="1:15" hidden="1" x14ac:dyDescent="0.25">
      <c r="D30" s="2" t="s">
        <v>189</v>
      </c>
      <c r="F30" s="6"/>
      <c r="G30" s="15">
        <v>0</v>
      </c>
    </row>
    <row r="31" spans="1:15" x14ac:dyDescent="0.25">
      <c r="D31" s="23" t="s">
        <v>87</v>
      </c>
      <c r="E31" s="24"/>
      <c r="F31" s="25"/>
      <c r="G31" s="45">
        <f>SUM(G28:G30)</f>
        <v>513889</v>
      </c>
    </row>
    <row r="32" spans="1:15" x14ac:dyDescent="0.25">
      <c r="D32" s="2"/>
      <c r="G32" s="16"/>
    </row>
    <row r="33" spans="2:10" x14ac:dyDescent="0.25">
      <c r="B33" s="2" t="s">
        <v>3</v>
      </c>
      <c r="D33" s="2" t="s">
        <v>75</v>
      </c>
      <c r="E33" s="3">
        <v>683043</v>
      </c>
      <c r="F33" s="6">
        <v>0.25</v>
      </c>
      <c r="G33" s="16"/>
    </row>
    <row r="34" spans="2:10" x14ac:dyDescent="0.25">
      <c r="D34" s="2" t="s">
        <v>85</v>
      </c>
      <c r="F34" s="6"/>
      <c r="G34" s="14">
        <v>732010</v>
      </c>
      <c r="J34" s="7">
        <f>G34</f>
        <v>732010</v>
      </c>
    </row>
    <row r="35" spans="2:10" x14ac:dyDescent="0.25">
      <c r="D35" s="2" t="s">
        <v>172</v>
      </c>
      <c r="F35" s="6"/>
      <c r="G35" s="51">
        <v>80000</v>
      </c>
    </row>
    <row r="36" spans="2:10" x14ac:dyDescent="0.25">
      <c r="D36" s="23" t="s">
        <v>88</v>
      </c>
      <c r="E36" s="24"/>
      <c r="F36" s="25"/>
      <c r="G36" s="45">
        <f>SUM(G34:G35)</f>
        <v>812010</v>
      </c>
    </row>
    <row r="37" spans="2:10" x14ac:dyDescent="0.25">
      <c r="D37" s="2"/>
      <c r="G37" s="16"/>
    </row>
    <row r="38" spans="2:10" x14ac:dyDescent="0.25">
      <c r="B38" s="2" t="s">
        <v>4</v>
      </c>
      <c r="D38" s="2" t="s">
        <v>5</v>
      </c>
      <c r="E38" s="3">
        <v>176307</v>
      </c>
      <c r="F38" s="6">
        <v>0.25</v>
      </c>
      <c r="G38" s="16"/>
    </row>
    <row r="39" spans="2:10" x14ac:dyDescent="0.25">
      <c r="D39" s="2" t="s">
        <v>85</v>
      </c>
      <c r="F39" s="6"/>
      <c r="G39" s="14">
        <v>64315</v>
      </c>
      <c r="J39" s="7">
        <f>G39</f>
        <v>64315</v>
      </c>
    </row>
    <row r="40" spans="2:10" x14ac:dyDescent="0.25">
      <c r="D40" s="2" t="s">
        <v>172</v>
      </c>
      <c r="F40" s="6"/>
      <c r="G40" s="51">
        <v>21365</v>
      </c>
    </row>
    <row r="41" spans="2:10" x14ac:dyDescent="0.25">
      <c r="D41" s="23" t="s">
        <v>89</v>
      </c>
      <c r="E41" s="24"/>
      <c r="F41" s="25"/>
      <c r="G41" s="45">
        <f>SUM(G39:G40)</f>
        <v>85680</v>
      </c>
    </row>
    <row r="42" spans="2:10" x14ac:dyDescent="0.25">
      <c r="D42" s="2"/>
      <c r="G42" s="16"/>
    </row>
    <row r="43" spans="2:10" x14ac:dyDescent="0.25">
      <c r="B43" s="2" t="s">
        <v>6</v>
      </c>
      <c r="D43" s="2" t="s">
        <v>7</v>
      </c>
      <c r="E43" s="3">
        <v>192965</v>
      </c>
      <c r="F43" s="6">
        <v>0.25</v>
      </c>
      <c r="G43" s="16"/>
    </row>
    <row r="44" spans="2:10" x14ac:dyDescent="0.25">
      <c r="D44" s="2" t="s">
        <v>85</v>
      </c>
      <c r="F44" s="6"/>
      <c r="G44" s="14">
        <v>19670</v>
      </c>
      <c r="J44" s="7">
        <f>G44</f>
        <v>19670</v>
      </c>
    </row>
    <row r="45" spans="2:10" x14ac:dyDescent="0.25">
      <c r="D45" s="2" t="s">
        <v>172</v>
      </c>
      <c r="F45" s="6"/>
      <c r="G45" s="51">
        <v>281555</v>
      </c>
    </row>
    <row r="46" spans="2:10" hidden="1" x14ac:dyDescent="0.25">
      <c r="D46" s="2" t="s">
        <v>171</v>
      </c>
      <c r="F46" s="6"/>
      <c r="G46" s="51">
        <v>0</v>
      </c>
    </row>
    <row r="47" spans="2:10" x14ac:dyDescent="0.25">
      <c r="D47" s="23" t="s">
        <v>90</v>
      </c>
      <c r="E47" s="24"/>
      <c r="F47" s="25"/>
      <c r="G47" s="45">
        <f>SUM(G44:G46)</f>
        <v>301225</v>
      </c>
    </row>
    <row r="48" spans="2:10" x14ac:dyDescent="0.25">
      <c r="D48" s="2"/>
      <c r="G48" s="16"/>
    </row>
    <row r="49" spans="2:10" x14ac:dyDescent="0.25">
      <c r="B49" s="2" t="s">
        <v>8</v>
      </c>
      <c r="D49" s="2" t="s">
        <v>9</v>
      </c>
      <c r="E49" s="3">
        <v>24360</v>
      </c>
      <c r="F49" s="6">
        <v>0.25</v>
      </c>
      <c r="G49" s="16"/>
    </row>
    <row r="50" spans="2:10" x14ac:dyDescent="0.25">
      <c r="D50" s="2" t="s">
        <v>85</v>
      </c>
      <c r="F50" s="6"/>
      <c r="G50" s="14">
        <v>9197</v>
      </c>
      <c r="J50" s="7">
        <f>G50</f>
        <v>9197</v>
      </c>
    </row>
    <row r="51" spans="2:10" x14ac:dyDescent="0.25">
      <c r="D51" s="2" t="s">
        <v>172</v>
      </c>
      <c r="F51" s="6"/>
      <c r="G51" s="51">
        <v>16225</v>
      </c>
    </row>
    <row r="52" spans="2:10" x14ac:dyDescent="0.25">
      <c r="D52" s="23" t="s">
        <v>91</v>
      </c>
      <c r="E52" s="24"/>
      <c r="F52" s="25"/>
      <c r="G52" s="45">
        <f>SUM(G50:G51)</f>
        <v>25422</v>
      </c>
    </row>
    <row r="53" spans="2:10" x14ac:dyDescent="0.25">
      <c r="D53" s="2"/>
      <c r="G53" s="16"/>
    </row>
    <row r="54" spans="2:10" x14ac:dyDescent="0.25">
      <c r="B54" s="2" t="s">
        <v>10</v>
      </c>
      <c r="D54" s="2" t="s">
        <v>11</v>
      </c>
      <c r="E54" s="3">
        <v>439814</v>
      </c>
      <c r="F54" s="6">
        <v>0.25</v>
      </c>
      <c r="G54" s="16"/>
    </row>
    <row r="55" spans="2:10" x14ac:dyDescent="0.25">
      <c r="D55" s="2" t="s">
        <v>85</v>
      </c>
      <c r="F55" s="6"/>
      <c r="G55" s="14">
        <v>287920</v>
      </c>
      <c r="J55" s="7">
        <f>G55</f>
        <v>287920</v>
      </c>
    </row>
    <row r="56" spans="2:10" x14ac:dyDescent="0.25">
      <c r="D56" s="2" t="s">
        <v>172</v>
      </c>
      <c r="F56" s="6"/>
      <c r="G56" s="51">
        <v>90920</v>
      </c>
    </row>
    <row r="57" spans="2:10" x14ac:dyDescent="0.25">
      <c r="D57" s="2" t="s">
        <v>170</v>
      </c>
      <c r="F57" s="6"/>
      <c r="G57" s="51">
        <v>42850</v>
      </c>
    </row>
    <row r="58" spans="2:10" x14ac:dyDescent="0.25">
      <c r="D58" s="23" t="s">
        <v>92</v>
      </c>
      <c r="E58" s="24"/>
      <c r="F58" s="25"/>
      <c r="G58" s="45">
        <f>SUM(G55:G57)</f>
        <v>421690</v>
      </c>
    </row>
    <row r="59" spans="2:10" x14ac:dyDescent="0.25">
      <c r="D59" s="2"/>
      <c r="G59" s="16"/>
    </row>
    <row r="60" spans="2:10" s="41" customFormat="1" x14ac:dyDescent="0.25">
      <c r="B60" s="40"/>
      <c r="D60" s="40"/>
      <c r="E60" s="3"/>
      <c r="G60" s="16"/>
    </row>
    <row r="61" spans="2:10" x14ac:dyDescent="0.25">
      <c r="B61" s="2" t="s">
        <v>12</v>
      </c>
      <c r="D61" s="2" t="s">
        <v>13</v>
      </c>
      <c r="E61" s="3">
        <v>405857</v>
      </c>
      <c r="F61" s="6">
        <v>0.25</v>
      </c>
      <c r="G61" s="16"/>
    </row>
    <row r="62" spans="2:10" x14ac:dyDescent="0.25">
      <c r="D62" s="2" t="s">
        <v>85</v>
      </c>
      <c r="F62" s="6"/>
      <c r="G62" s="14">
        <v>328200</v>
      </c>
      <c r="J62" s="7">
        <f>G62</f>
        <v>328200</v>
      </c>
    </row>
    <row r="63" spans="2:10" x14ac:dyDescent="0.25">
      <c r="D63" s="2" t="s">
        <v>172</v>
      </c>
      <c r="F63" s="6"/>
      <c r="G63" s="51">
        <v>106170</v>
      </c>
    </row>
    <row r="64" spans="2:10" x14ac:dyDescent="0.25">
      <c r="D64" s="23" t="s">
        <v>93</v>
      </c>
      <c r="E64" s="24"/>
      <c r="F64" s="25"/>
      <c r="G64" s="45">
        <f>SUM(G62:G63)</f>
        <v>434370</v>
      </c>
    </row>
    <row r="65" spans="2:10" x14ac:dyDescent="0.25">
      <c r="D65" s="2"/>
      <c r="G65" s="16"/>
    </row>
    <row r="66" spans="2:10" x14ac:dyDescent="0.25">
      <c r="B66" s="2" t="s">
        <v>14</v>
      </c>
      <c r="D66" s="2" t="s">
        <v>15</v>
      </c>
      <c r="E66" s="3">
        <v>90313</v>
      </c>
      <c r="F66" s="6">
        <v>0.25</v>
      </c>
      <c r="G66" s="16"/>
    </row>
    <row r="67" spans="2:10" x14ac:dyDescent="0.25">
      <c r="D67" s="2" t="s">
        <v>85</v>
      </c>
      <c r="F67" s="6"/>
      <c r="G67" s="14">
        <v>32310</v>
      </c>
      <c r="J67" s="7">
        <f>G67</f>
        <v>32310</v>
      </c>
    </row>
    <row r="68" spans="2:10" x14ac:dyDescent="0.25">
      <c r="D68" s="2" t="s">
        <v>172</v>
      </c>
      <c r="F68" s="6"/>
      <c r="G68" s="51">
        <v>870910</v>
      </c>
    </row>
    <row r="69" spans="2:10" x14ac:dyDescent="0.25">
      <c r="D69" s="23" t="s">
        <v>94</v>
      </c>
      <c r="E69" s="24"/>
      <c r="F69" s="25"/>
      <c r="G69" s="45">
        <f>SUM(G67:G68)</f>
        <v>903220</v>
      </c>
    </row>
    <row r="70" spans="2:10" x14ac:dyDescent="0.25">
      <c r="D70" s="2"/>
      <c r="G70" s="16"/>
    </row>
    <row r="71" spans="2:10" x14ac:dyDescent="0.25">
      <c r="B71" s="2" t="s">
        <v>16</v>
      </c>
      <c r="D71" s="2" t="s">
        <v>17</v>
      </c>
      <c r="E71" s="3">
        <v>86600</v>
      </c>
      <c r="F71" s="6">
        <v>0.25</v>
      </c>
      <c r="G71" s="16"/>
    </row>
    <row r="72" spans="2:10" x14ac:dyDescent="0.25">
      <c r="D72" s="2" t="s">
        <v>85</v>
      </c>
      <c r="F72" s="6"/>
      <c r="G72" s="14">
        <v>15317</v>
      </c>
      <c r="J72" s="7">
        <f>G72</f>
        <v>15317</v>
      </c>
    </row>
    <row r="73" spans="2:10" x14ac:dyDescent="0.25">
      <c r="D73" s="2" t="s">
        <v>172</v>
      </c>
      <c r="F73" s="6"/>
      <c r="G73" s="51">
        <v>51350</v>
      </c>
    </row>
    <row r="74" spans="2:10" x14ac:dyDescent="0.25">
      <c r="D74" s="23" t="s">
        <v>95</v>
      </c>
      <c r="E74" s="24"/>
      <c r="F74" s="25"/>
      <c r="G74" s="45">
        <f>SUM(G72:G73)</f>
        <v>66667</v>
      </c>
    </row>
    <row r="75" spans="2:10" x14ac:dyDescent="0.25">
      <c r="D75" s="2"/>
      <c r="G75" s="16"/>
    </row>
    <row r="76" spans="2:10" x14ac:dyDescent="0.25">
      <c r="B76" s="2" t="s">
        <v>46</v>
      </c>
      <c r="D76" s="2" t="s">
        <v>47</v>
      </c>
      <c r="E76" s="3">
        <v>89425</v>
      </c>
      <c r="F76" s="6">
        <v>0.25</v>
      </c>
      <c r="G76" s="16"/>
    </row>
    <row r="77" spans="2:10" x14ac:dyDescent="0.25">
      <c r="D77" s="2" t="s">
        <v>85</v>
      </c>
      <c r="F77" s="6"/>
      <c r="G77" s="14">
        <v>65705</v>
      </c>
      <c r="J77" s="7">
        <f>G77</f>
        <v>65705</v>
      </c>
    </row>
    <row r="78" spans="2:10" s="22" customFormat="1" x14ac:dyDescent="0.25">
      <c r="B78" s="21"/>
      <c r="D78" s="21" t="s">
        <v>172</v>
      </c>
      <c r="E78" s="3"/>
      <c r="F78" s="6"/>
      <c r="G78" s="51">
        <v>83300</v>
      </c>
    </row>
    <row r="79" spans="2:10" hidden="1" x14ac:dyDescent="0.25">
      <c r="D79" s="2" t="s">
        <v>189</v>
      </c>
      <c r="F79" s="6"/>
      <c r="G79" s="51">
        <v>0</v>
      </c>
    </row>
    <row r="80" spans="2:10" x14ac:dyDescent="0.25">
      <c r="D80" s="23" t="s">
        <v>96</v>
      </c>
      <c r="E80" s="24"/>
      <c r="F80" s="25"/>
      <c r="G80" s="45">
        <f>SUM(G77:G79)</f>
        <v>149005</v>
      </c>
    </row>
    <row r="81" spans="2:10" s="22" customFormat="1" x14ac:dyDescent="0.25">
      <c r="B81" s="21"/>
      <c r="D81" s="28"/>
      <c r="E81" s="29"/>
      <c r="F81" s="30"/>
      <c r="G81" s="16"/>
    </row>
    <row r="82" spans="2:10" x14ac:dyDescent="0.25">
      <c r="D82" s="2"/>
      <c r="G82" s="16"/>
    </row>
    <row r="83" spans="2:10" x14ac:dyDescent="0.25">
      <c r="B83" s="2" t="s">
        <v>18</v>
      </c>
      <c r="D83" s="2" t="s">
        <v>217</v>
      </c>
      <c r="E83" s="3">
        <v>298104</v>
      </c>
      <c r="F83" s="6">
        <v>0.25</v>
      </c>
      <c r="G83" s="16"/>
    </row>
    <row r="84" spans="2:10" x14ac:dyDescent="0.25">
      <c r="D84" s="2" t="s">
        <v>85</v>
      </c>
      <c r="F84" s="6"/>
      <c r="G84" s="14">
        <f>70924+3000</f>
        <v>73924</v>
      </c>
      <c r="J84" s="7">
        <f>G84</f>
        <v>73924</v>
      </c>
    </row>
    <row r="85" spans="2:10" s="22" customFormat="1" x14ac:dyDescent="0.25">
      <c r="B85" s="21"/>
      <c r="D85" s="21" t="s">
        <v>172</v>
      </c>
      <c r="E85" s="3"/>
      <c r="F85" s="6"/>
      <c r="G85" s="51">
        <f>179883+2500</f>
        <v>182383</v>
      </c>
    </row>
    <row r="86" spans="2:10" hidden="1" x14ac:dyDescent="0.25">
      <c r="D86" s="2" t="s">
        <v>189</v>
      </c>
      <c r="F86" s="6"/>
      <c r="G86" s="51">
        <v>0</v>
      </c>
    </row>
    <row r="87" spans="2:10" x14ac:dyDescent="0.25">
      <c r="D87" s="23" t="s">
        <v>97</v>
      </c>
      <c r="E87" s="24"/>
      <c r="F87" s="25"/>
      <c r="G87" s="45">
        <f>SUM(G84:G86)</f>
        <v>256307</v>
      </c>
    </row>
    <row r="88" spans="2:10" x14ac:dyDescent="0.25">
      <c r="D88" s="2"/>
      <c r="G88" s="16"/>
    </row>
    <row r="89" spans="2:10" x14ac:dyDescent="0.25">
      <c r="B89" s="2" t="s">
        <v>19</v>
      </c>
      <c r="D89" s="2" t="s">
        <v>20</v>
      </c>
      <c r="E89" s="3">
        <v>233036</v>
      </c>
      <c r="F89" s="6">
        <v>0.25</v>
      </c>
      <c r="G89" s="16"/>
    </row>
    <row r="90" spans="2:10" x14ac:dyDescent="0.25">
      <c r="D90" s="2" t="s">
        <v>85</v>
      </c>
      <c r="F90" s="6"/>
      <c r="G90" s="14">
        <v>10000</v>
      </c>
      <c r="J90" s="7">
        <f>G90</f>
        <v>10000</v>
      </c>
    </row>
    <row r="91" spans="2:10" x14ac:dyDescent="0.25">
      <c r="D91" s="2" t="s">
        <v>172</v>
      </c>
      <c r="F91" s="6"/>
      <c r="G91" s="51">
        <v>294856</v>
      </c>
    </row>
    <row r="92" spans="2:10" x14ac:dyDescent="0.25">
      <c r="D92" s="23" t="s">
        <v>98</v>
      </c>
      <c r="E92" s="24"/>
      <c r="F92" s="25"/>
      <c r="G92" s="45">
        <f>SUM(G90:G91)</f>
        <v>304856</v>
      </c>
    </row>
    <row r="93" spans="2:10" x14ac:dyDescent="0.25">
      <c r="D93" s="2"/>
      <c r="G93" s="16"/>
    </row>
    <row r="94" spans="2:10" x14ac:dyDescent="0.25">
      <c r="B94" s="2" t="s">
        <v>21</v>
      </c>
      <c r="D94" s="2" t="s">
        <v>22</v>
      </c>
      <c r="E94" s="3">
        <v>4982597</v>
      </c>
      <c r="F94" s="6">
        <v>0.25</v>
      </c>
      <c r="G94" s="16"/>
    </row>
    <row r="95" spans="2:10" x14ac:dyDescent="0.25">
      <c r="D95" s="2" t="s">
        <v>85</v>
      </c>
      <c r="F95" s="6"/>
      <c r="G95" s="14">
        <v>4432219</v>
      </c>
      <c r="J95" s="7">
        <f>G95</f>
        <v>4432219</v>
      </c>
    </row>
    <row r="96" spans="2:10" x14ac:dyDescent="0.25">
      <c r="D96" s="2" t="s">
        <v>172</v>
      </c>
      <c r="F96" s="6"/>
      <c r="G96" s="51">
        <v>496684</v>
      </c>
    </row>
    <row r="97" spans="2:10" hidden="1" x14ac:dyDescent="0.25">
      <c r="D97" s="2" t="s">
        <v>189</v>
      </c>
      <c r="F97" s="6"/>
      <c r="G97" s="51">
        <v>0</v>
      </c>
    </row>
    <row r="98" spans="2:10" x14ac:dyDescent="0.25">
      <c r="D98" s="23" t="s">
        <v>99</v>
      </c>
      <c r="E98" s="24"/>
      <c r="F98" s="25"/>
      <c r="G98" s="45">
        <f>SUM(G95:G97)</f>
        <v>4928903</v>
      </c>
    </row>
    <row r="99" spans="2:10" x14ac:dyDescent="0.25">
      <c r="D99" s="2"/>
      <c r="G99" s="16"/>
    </row>
    <row r="100" spans="2:10" s="22" customFormat="1" hidden="1" x14ac:dyDescent="0.25">
      <c r="B100" s="21" t="s">
        <v>190</v>
      </c>
      <c r="D100" s="21" t="s">
        <v>220</v>
      </c>
      <c r="E100" s="3">
        <v>4566696</v>
      </c>
      <c r="F100" s="6">
        <v>0.25</v>
      </c>
      <c r="G100" s="16"/>
    </row>
    <row r="101" spans="2:10" s="22" customFormat="1" hidden="1" x14ac:dyDescent="0.25">
      <c r="B101" s="21"/>
      <c r="D101" s="21" t="s">
        <v>85</v>
      </c>
      <c r="E101" s="3"/>
      <c r="F101" s="6"/>
      <c r="G101" s="14">
        <v>0</v>
      </c>
    </row>
    <row r="102" spans="2:10" s="22" customFormat="1" hidden="1" x14ac:dyDescent="0.25">
      <c r="B102" s="21"/>
      <c r="D102" s="21" t="s">
        <v>172</v>
      </c>
      <c r="E102" s="3"/>
      <c r="F102" s="6"/>
      <c r="G102" s="51"/>
    </row>
    <row r="103" spans="2:10" s="22" customFormat="1" hidden="1" x14ac:dyDescent="0.25">
      <c r="B103" s="21"/>
      <c r="D103" s="23" t="s">
        <v>221</v>
      </c>
      <c r="E103" s="24"/>
      <c r="F103" s="25"/>
      <c r="G103" s="45">
        <f>SUM(G101:G102)</f>
        <v>0</v>
      </c>
    </row>
    <row r="104" spans="2:10" s="22" customFormat="1" hidden="1" x14ac:dyDescent="0.25">
      <c r="B104" s="21"/>
      <c r="D104" s="21"/>
      <c r="E104" s="3"/>
      <c r="G104" s="16"/>
    </row>
    <row r="105" spans="2:10" x14ac:dyDescent="0.25">
      <c r="B105" s="2" t="s">
        <v>23</v>
      </c>
      <c r="D105" s="2" t="s">
        <v>24</v>
      </c>
      <c r="E105" s="3">
        <v>4566696</v>
      </c>
      <c r="F105" s="6">
        <v>0.25</v>
      </c>
      <c r="G105" s="16"/>
    </row>
    <row r="106" spans="2:10" x14ac:dyDescent="0.25">
      <c r="D106" s="2" t="s">
        <v>85</v>
      </c>
      <c r="F106" s="6"/>
      <c r="G106" s="14">
        <v>4722928</v>
      </c>
      <c r="J106" s="7">
        <f>G106</f>
        <v>4722928</v>
      </c>
    </row>
    <row r="107" spans="2:10" s="22" customFormat="1" x14ac:dyDescent="0.25">
      <c r="B107" s="21"/>
      <c r="D107" s="21" t="s">
        <v>172</v>
      </c>
      <c r="E107" s="3"/>
      <c r="F107" s="6"/>
      <c r="G107" s="51">
        <v>302539</v>
      </c>
    </row>
    <row r="108" spans="2:10" hidden="1" x14ac:dyDescent="0.25">
      <c r="D108" s="2" t="s">
        <v>189</v>
      </c>
      <c r="F108" s="6"/>
      <c r="G108" s="51">
        <v>0</v>
      </c>
    </row>
    <row r="109" spans="2:10" x14ac:dyDescent="0.25">
      <c r="D109" s="23" t="s">
        <v>100</v>
      </c>
      <c r="E109" s="24"/>
      <c r="F109" s="25"/>
      <c r="G109" s="45">
        <f>SUM(G106:G108)</f>
        <v>5025467</v>
      </c>
    </row>
    <row r="110" spans="2:10" x14ac:dyDescent="0.25">
      <c r="D110" s="2"/>
      <c r="G110" s="16"/>
    </row>
    <row r="111" spans="2:10" x14ac:dyDescent="0.25">
      <c r="B111" s="2" t="s">
        <v>25</v>
      </c>
      <c r="D111" s="2" t="s">
        <v>26</v>
      </c>
      <c r="E111" s="3">
        <v>127480</v>
      </c>
      <c r="F111" s="6">
        <v>0.25</v>
      </c>
      <c r="G111" s="16"/>
    </row>
    <row r="112" spans="2:10" x14ac:dyDescent="0.25">
      <c r="D112" s="2" t="s">
        <v>85</v>
      </c>
      <c r="F112" s="6"/>
      <c r="G112" s="14">
        <v>180800</v>
      </c>
      <c r="J112" s="7">
        <f>G112</f>
        <v>180800</v>
      </c>
    </row>
    <row r="113" spans="2:10" x14ac:dyDescent="0.25">
      <c r="D113" s="2" t="s">
        <v>172</v>
      </c>
      <c r="F113" s="6"/>
      <c r="G113" s="51">
        <v>6100</v>
      </c>
    </row>
    <row r="114" spans="2:10" x14ac:dyDescent="0.25">
      <c r="D114" s="23" t="s">
        <v>101</v>
      </c>
      <c r="E114" s="24"/>
      <c r="F114" s="25"/>
      <c r="G114" s="45">
        <f>SUM(G111:G113)</f>
        <v>186900</v>
      </c>
    </row>
    <row r="115" spans="2:10" x14ac:dyDescent="0.25">
      <c r="D115" s="2"/>
      <c r="G115" s="16"/>
    </row>
    <row r="116" spans="2:10" x14ac:dyDescent="0.25">
      <c r="B116" s="2" t="s">
        <v>27</v>
      </c>
      <c r="D116" s="2" t="s">
        <v>108</v>
      </c>
      <c r="E116" s="3">
        <v>336009</v>
      </c>
      <c r="F116" s="6">
        <v>0.25</v>
      </c>
      <c r="G116" s="16"/>
    </row>
    <row r="117" spans="2:10" x14ac:dyDescent="0.25">
      <c r="D117" s="54" t="s">
        <v>85</v>
      </c>
      <c r="E117" s="14"/>
      <c r="F117" s="58"/>
      <c r="G117" s="14">
        <v>297145</v>
      </c>
      <c r="J117" s="7">
        <f>G117</f>
        <v>297145</v>
      </c>
    </row>
    <row r="118" spans="2:10" x14ac:dyDescent="0.25">
      <c r="D118" s="2" t="s">
        <v>172</v>
      </c>
      <c r="F118" s="6"/>
      <c r="G118" s="51">
        <v>65908</v>
      </c>
    </row>
    <row r="119" spans="2:10" x14ac:dyDescent="0.25">
      <c r="D119" s="23" t="s">
        <v>109</v>
      </c>
      <c r="E119" s="24"/>
      <c r="F119" s="25"/>
      <c r="G119" s="45">
        <f>SUM(G117:G118)</f>
        <v>363053</v>
      </c>
    </row>
    <row r="120" spans="2:10" x14ac:dyDescent="0.25">
      <c r="D120" s="2"/>
      <c r="G120" s="16"/>
    </row>
    <row r="121" spans="2:10" s="41" customFormat="1" x14ac:dyDescent="0.25">
      <c r="B121" s="40"/>
      <c r="D121" s="40"/>
      <c r="E121" s="3"/>
      <c r="G121" s="16"/>
    </row>
    <row r="122" spans="2:10" x14ac:dyDescent="0.25">
      <c r="B122" s="2" t="s">
        <v>28</v>
      </c>
      <c r="D122" s="2" t="s">
        <v>76</v>
      </c>
      <c r="E122" s="3">
        <v>144592</v>
      </c>
      <c r="F122" s="6">
        <v>0.25</v>
      </c>
      <c r="G122" s="16"/>
    </row>
    <row r="123" spans="2:10" x14ac:dyDescent="0.25">
      <c r="D123" s="2" t="s">
        <v>85</v>
      </c>
      <c r="F123" s="6"/>
      <c r="G123" s="14">
        <v>77372</v>
      </c>
      <c r="J123" s="7">
        <f>G123</f>
        <v>77372</v>
      </c>
    </row>
    <row r="124" spans="2:10" s="22" customFormat="1" x14ac:dyDescent="0.25">
      <c r="B124" s="21"/>
      <c r="D124" s="21" t="s">
        <v>172</v>
      </c>
      <c r="E124" s="3"/>
      <c r="F124" s="6"/>
      <c r="G124" s="51">
        <v>20893</v>
      </c>
    </row>
    <row r="125" spans="2:10" x14ac:dyDescent="0.25">
      <c r="D125" s="2" t="s">
        <v>189</v>
      </c>
      <c r="F125" s="6"/>
      <c r="G125" s="51">
        <v>10000</v>
      </c>
    </row>
    <row r="126" spans="2:10" x14ac:dyDescent="0.25">
      <c r="D126" s="23" t="s">
        <v>102</v>
      </c>
      <c r="E126" s="24"/>
      <c r="F126" s="25"/>
      <c r="G126" s="45">
        <f>SUM(G123:G125)</f>
        <v>108265</v>
      </c>
    </row>
    <row r="127" spans="2:10" x14ac:dyDescent="0.25">
      <c r="D127" s="2"/>
      <c r="G127" s="16"/>
    </row>
    <row r="128" spans="2:10" x14ac:dyDescent="0.25">
      <c r="B128" s="2" t="s">
        <v>29</v>
      </c>
      <c r="D128" s="2" t="s">
        <v>45</v>
      </c>
      <c r="E128" s="3">
        <v>228897</v>
      </c>
      <c r="F128" s="6">
        <v>0.25</v>
      </c>
      <c r="G128" s="16"/>
    </row>
    <row r="129" spans="2:10" x14ac:dyDescent="0.25">
      <c r="D129" s="2" t="s">
        <v>85</v>
      </c>
      <c r="F129" s="6"/>
      <c r="G129" s="14">
        <v>187913</v>
      </c>
      <c r="J129" s="7">
        <f>G129</f>
        <v>187913</v>
      </c>
    </row>
    <row r="130" spans="2:10" x14ac:dyDescent="0.25">
      <c r="D130" s="2" t="s">
        <v>172</v>
      </c>
      <c r="F130" s="6"/>
      <c r="G130" s="51">
        <v>23319</v>
      </c>
    </row>
    <row r="131" spans="2:10" x14ac:dyDescent="0.25">
      <c r="D131" s="23" t="s">
        <v>103</v>
      </c>
      <c r="E131" s="24"/>
      <c r="F131" s="25"/>
      <c r="G131" s="45">
        <f>SUM(G129:G130)</f>
        <v>211232</v>
      </c>
    </row>
    <row r="132" spans="2:10" x14ac:dyDescent="0.25">
      <c r="D132" s="2"/>
      <c r="G132" s="16"/>
    </row>
    <row r="133" spans="2:10" x14ac:dyDescent="0.25">
      <c r="B133" s="2" t="s">
        <v>30</v>
      </c>
      <c r="D133" s="2" t="s">
        <v>31</v>
      </c>
      <c r="E133" s="3">
        <v>75323</v>
      </c>
      <c r="F133" s="6">
        <v>0.25</v>
      </c>
      <c r="G133" s="16"/>
    </row>
    <row r="134" spans="2:10" x14ac:dyDescent="0.25">
      <c r="D134" s="2" t="s">
        <v>85</v>
      </c>
      <c r="F134" s="6"/>
      <c r="G134" s="14">
        <v>52948</v>
      </c>
      <c r="J134" s="7">
        <f>G134</f>
        <v>52948</v>
      </c>
    </row>
    <row r="135" spans="2:10" x14ac:dyDescent="0.25">
      <c r="D135" s="2" t="s">
        <v>172</v>
      </c>
      <c r="F135" s="6"/>
      <c r="G135" s="51">
        <v>32600</v>
      </c>
    </row>
    <row r="136" spans="2:10" x14ac:dyDescent="0.25">
      <c r="D136" s="23" t="s">
        <v>104</v>
      </c>
      <c r="E136" s="24"/>
      <c r="F136" s="25"/>
      <c r="G136" s="45">
        <f>SUM(G134:G135)</f>
        <v>85548</v>
      </c>
    </row>
    <row r="137" spans="2:10" x14ac:dyDescent="0.25">
      <c r="D137" s="2"/>
      <c r="G137" s="16"/>
    </row>
    <row r="138" spans="2:10" x14ac:dyDescent="0.25">
      <c r="B138" s="2" t="s">
        <v>32</v>
      </c>
      <c r="D138" s="2" t="s">
        <v>173</v>
      </c>
      <c r="E138" s="3">
        <v>7126</v>
      </c>
      <c r="F138" s="6">
        <v>0.25</v>
      </c>
      <c r="G138" s="16"/>
    </row>
    <row r="139" spans="2:10" x14ac:dyDescent="0.25">
      <c r="D139" s="2" t="s">
        <v>85</v>
      </c>
      <c r="F139" s="6"/>
      <c r="G139" s="14">
        <v>15659</v>
      </c>
    </row>
    <row r="140" spans="2:10" x14ac:dyDescent="0.25">
      <c r="D140" s="2" t="s">
        <v>172</v>
      </c>
      <c r="F140" s="6"/>
      <c r="G140" s="51">
        <v>6650</v>
      </c>
    </row>
    <row r="141" spans="2:10" x14ac:dyDescent="0.25">
      <c r="D141" s="23" t="s">
        <v>105</v>
      </c>
      <c r="E141" s="24"/>
      <c r="F141" s="25"/>
      <c r="G141" s="45">
        <f>SUM(G139:G140)</f>
        <v>22309</v>
      </c>
    </row>
    <row r="142" spans="2:10" x14ac:dyDescent="0.25">
      <c r="D142" s="2"/>
      <c r="G142" s="16"/>
    </row>
    <row r="143" spans="2:10" x14ac:dyDescent="0.25">
      <c r="B143" s="2" t="s">
        <v>33</v>
      </c>
      <c r="D143" s="2" t="s">
        <v>34</v>
      </c>
      <c r="E143" s="3">
        <v>444732</v>
      </c>
      <c r="F143" s="6">
        <v>0.25</v>
      </c>
      <c r="G143" s="16"/>
    </row>
    <row r="144" spans="2:10" x14ac:dyDescent="0.25">
      <c r="D144" s="2" t="s">
        <v>85</v>
      </c>
      <c r="F144" s="6"/>
      <c r="G144" s="14">
        <v>432459</v>
      </c>
    </row>
    <row r="145" spans="2:9" x14ac:dyDescent="0.25">
      <c r="D145" s="2" t="s">
        <v>172</v>
      </c>
      <c r="F145" s="6"/>
      <c r="G145" s="51">
        <v>89200</v>
      </c>
    </row>
    <row r="146" spans="2:9" hidden="1" x14ac:dyDescent="0.25">
      <c r="D146" s="2" t="s">
        <v>171</v>
      </c>
      <c r="F146" s="6"/>
      <c r="G146" s="51">
        <v>0</v>
      </c>
    </row>
    <row r="147" spans="2:9" x14ac:dyDescent="0.25">
      <c r="D147" s="23" t="s">
        <v>106</v>
      </c>
      <c r="E147" s="24"/>
      <c r="F147" s="25"/>
      <c r="G147" s="45">
        <f>SUM(G144:G146)</f>
        <v>521659</v>
      </c>
    </row>
    <row r="148" spans="2:9" x14ac:dyDescent="0.25">
      <c r="D148" s="2"/>
      <c r="G148" s="16"/>
    </row>
    <row r="149" spans="2:9" x14ac:dyDescent="0.25">
      <c r="B149" s="2" t="s">
        <v>35</v>
      </c>
      <c r="D149" s="2" t="s">
        <v>36</v>
      </c>
      <c r="E149" s="3">
        <v>381561</v>
      </c>
      <c r="F149" s="6">
        <v>0.25</v>
      </c>
      <c r="G149" s="16"/>
    </row>
    <row r="150" spans="2:9" x14ac:dyDescent="0.25">
      <c r="D150" s="2" t="s">
        <v>85</v>
      </c>
      <c r="F150" s="6"/>
      <c r="G150" s="14">
        <v>148540</v>
      </c>
    </row>
    <row r="151" spans="2:9" x14ac:dyDescent="0.25">
      <c r="D151" s="2" t="s">
        <v>172</v>
      </c>
      <c r="F151" s="6"/>
      <c r="G151" s="51">
        <v>62925</v>
      </c>
    </row>
    <row r="152" spans="2:9" s="56" customFormat="1" x14ac:dyDescent="0.25">
      <c r="B152" s="55"/>
      <c r="D152" s="55" t="s">
        <v>189</v>
      </c>
      <c r="E152" s="3"/>
      <c r="F152" s="6"/>
      <c r="G152" s="51">
        <v>15000</v>
      </c>
    </row>
    <row r="153" spans="2:9" x14ac:dyDescent="0.25">
      <c r="D153" s="23" t="s">
        <v>107</v>
      </c>
      <c r="E153" s="24"/>
      <c r="F153" s="25"/>
      <c r="G153" s="37">
        <f>SUM(G150:G152)</f>
        <v>226465</v>
      </c>
    </row>
    <row r="154" spans="2:9" s="34" customFormat="1" x14ac:dyDescent="0.25">
      <c r="B154" s="33"/>
      <c r="D154" s="28"/>
      <c r="E154" s="29"/>
      <c r="F154" s="30"/>
      <c r="G154" s="16"/>
    </row>
    <row r="155" spans="2:9" s="34" customFormat="1" hidden="1" x14ac:dyDescent="0.25">
      <c r="B155" s="33" t="s">
        <v>202</v>
      </c>
      <c r="D155" s="33" t="s">
        <v>200</v>
      </c>
      <c r="E155" s="3">
        <v>381561</v>
      </c>
      <c r="F155" s="6">
        <v>0.25</v>
      </c>
      <c r="G155" s="16"/>
    </row>
    <row r="156" spans="2:9" s="34" customFormat="1" hidden="1" x14ac:dyDescent="0.25">
      <c r="B156" s="33"/>
      <c r="D156" s="33" t="s">
        <v>191</v>
      </c>
      <c r="E156" s="3"/>
      <c r="F156" s="6"/>
      <c r="G156" s="14">
        <v>0</v>
      </c>
    </row>
    <row r="157" spans="2:9" s="34" customFormat="1" hidden="1" x14ac:dyDescent="0.25">
      <c r="B157" s="33"/>
      <c r="D157" s="23" t="s">
        <v>201</v>
      </c>
      <c r="E157" s="24"/>
      <c r="F157" s="25"/>
      <c r="G157" s="45">
        <f>SUM(G156:G156)</f>
        <v>0</v>
      </c>
    </row>
    <row r="158" spans="2:9" hidden="1" x14ac:dyDescent="0.25">
      <c r="D158" s="2"/>
      <c r="G158" s="16"/>
    </row>
    <row r="159" spans="2:9" x14ac:dyDescent="0.25">
      <c r="C159" s="59"/>
      <c r="D159" s="60" t="s">
        <v>37</v>
      </c>
      <c r="E159" s="46">
        <f>SUM(E22:E158)</f>
        <v>19522285</v>
      </c>
      <c r="F159" s="61"/>
      <c r="G159" s="38">
        <f>+G25+G31+G36+G41+G47+G52+G58+G64+G69+G74+G80+G87+G92+G98+G103+G109+G114+G119+G126+G131+G136+G141+G147+G153+G157</f>
        <v>16164547</v>
      </c>
      <c r="H159" s="57">
        <v>49</v>
      </c>
      <c r="I159" s="1" t="s">
        <v>258</v>
      </c>
    </row>
    <row r="160" spans="2:9" x14ac:dyDescent="0.25">
      <c r="D160" s="2"/>
      <c r="G160" s="16"/>
    </row>
    <row r="161" spans="2:8" x14ac:dyDescent="0.25">
      <c r="D161" s="4" t="s">
        <v>131</v>
      </c>
      <c r="G161" s="16"/>
    </row>
    <row r="162" spans="2:8" x14ac:dyDescent="0.25">
      <c r="D162" s="2"/>
      <c r="G162" s="16"/>
    </row>
    <row r="163" spans="2:8" x14ac:dyDescent="0.25">
      <c r="B163" s="2">
        <v>201</v>
      </c>
      <c r="D163" s="2" t="s">
        <v>222</v>
      </c>
      <c r="E163" s="3">
        <v>1366456</v>
      </c>
      <c r="F163" s="6">
        <v>0.25</v>
      </c>
      <c r="G163" s="16"/>
    </row>
    <row r="164" spans="2:8" hidden="1" x14ac:dyDescent="0.25">
      <c r="D164" s="2" t="s">
        <v>85</v>
      </c>
      <c r="F164" s="6"/>
      <c r="G164" s="39"/>
    </row>
    <row r="165" spans="2:8" x14ac:dyDescent="0.25">
      <c r="D165" s="2" t="s">
        <v>172</v>
      </c>
      <c r="F165" s="6"/>
      <c r="G165" s="42">
        <v>35000</v>
      </c>
    </row>
    <row r="166" spans="2:8" s="22" customFormat="1" x14ac:dyDescent="0.25">
      <c r="B166" s="21"/>
      <c r="D166" s="21" t="s">
        <v>189</v>
      </c>
      <c r="E166" s="3"/>
      <c r="F166" s="6"/>
      <c r="G166" s="42">
        <f>2140000+200000</f>
        <v>2340000</v>
      </c>
    </row>
    <row r="167" spans="2:8" x14ac:dyDescent="0.25">
      <c r="D167" s="2" t="s">
        <v>167</v>
      </c>
      <c r="F167" s="6"/>
      <c r="G167" s="42">
        <v>2102000</v>
      </c>
    </row>
    <row r="168" spans="2:8" x14ac:dyDescent="0.25">
      <c r="D168" s="23" t="s">
        <v>224</v>
      </c>
      <c r="E168" s="24"/>
      <c r="F168" s="25"/>
      <c r="G168" s="43">
        <f>SUM(G164:G167)</f>
        <v>4477000</v>
      </c>
      <c r="H168" s="1">
        <v>3</v>
      </c>
    </row>
    <row r="169" spans="2:8" s="56" customFormat="1" x14ac:dyDescent="0.25">
      <c r="B169" s="55"/>
      <c r="D169" s="28"/>
      <c r="E169" s="29"/>
      <c r="F169" s="30"/>
      <c r="G169" s="67"/>
    </row>
    <row r="170" spans="2:8" s="56" customFormat="1" x14ac:dyDescent="0.25">
      <c r="B170" s="55">
        <v>202</v>
      </c>
      <c r="D170" s="55" t="s">
        <v>82</v>
      </c>
      <c r="E170" s="3">
        <v>1366456</v>
      </c>
      <c r="F170" s="6">
        <v>0.25</v>
      </c>
      <c r="G170" s="16"/>
    </row>
    <row r="171" spans="2:8" s="56" customFormat="1" x14ac:dyDescent="0.25">
      <c r="B171" s="55"/>
      <c r="D171" s="55" t="s">
        <v>85</v>
      </c>
      <c r="E171" s="3"/>
      <c r="F171" s="6"/>
      <c r="G171" s="39">
        <v>783899</v>
      </c>
    </row>
    <row r="172" spans="2:8" s="56" customFormat="1" x14ac:dyDescent="0.25">
      <c r="B172" s="55"/>
      <c r="D172" s="55" t="s">
        <v>172</v>
      </c>
      <c r="E172" s="3"/>
      <c r="F172" s="6"/>
      <c r="G172" s="42">
        <v>481748</v>
      </c>
    </row>
    <row r="173" spans="2:8" s="56" customFormat="1" hidden="1" x14ac:dyDescent="0.25">
      <c r="B173" s="55"/>
      <c r="D173" s="55" t="s">
        <v>189</v>
      </c>
      <c r="E173" s="3"/>
      <c r="F173" s="6"/>
      <c r="G173" s="42">
        <v>0</v>
      </c>
    </row>
    <row r="174" spans="2:8" s="56" customFormat="1" x14ac:dyDescent="0.25">
      <c r="B174" s="55"/>
      <c r="D174" s="55" t="s">
        <v>167</v>
      </c>
      <c r="E174" s="3"/>
      <c r="F174" s="6"/>
      <c r="G174" s="42">
        <v>43715</v>
      </c>
    </row>
    <row r="175" spans="2:8" s="56" customFormat="1" x14ac:dyDescent="0.25">
      <c r="B175" s="55"/>
      <c r="D175" s="23" t="s">
        <v>223</v>
      </c>
      <c r="E175" s="24"/>
      <c r="F175" s="25"/>
      <c r="G175" s="45">
        <f>SUM(G171:G174)</f>
        <v>1309362</v>
      </c>
      <c r="H175" s="56">
        <v>3</v>
      </c>
    </row>
    <row r="176" spans="2:8" x14ac:dyDescent="0.25">
      <c r="D176" s="2"/>
      <c r="G176" s="16"/>
    </row>
    <row r="177" spans="2:8" x14ac:dyDescent="0.25">
      <c r="B177" s="2">
        <v>203</v>
      </c>
      <c r="D177" s="2" t="s">
        <v>38</v>
      </c>
      <c r="E177" s="3">
        <v>46000</v>
      </c>
      <c r="F177" s="6">
        <v>0.25</v>
      </c>
      <c r="G177" s="16"/>
    </row>
    <row r="178" spans="2:8" x14ac:dyDescent="0.25">
      <c r="D178" s="2" t="s">
        <v>85</v>
      </c>
      <c r="F178" s="6"/>
      <c r="G178" s="39">
        <v>57000</v>
      </c>
    </row>
    <row r="179" spans="2:8" x14ac:dyDescent="0.25">
      <c r="D179" s="2" t="s">
        <v>172</v>
      </c>
      <c r="F179" s="6"/>
      <c r="G179" s="42">
        <v>15</v>
      </c>
    </row>
    <row r="180" spans="2:8" x14ac:dyDescent="0.25">
      <c r="D180" s="23" t="s">
        <v>110</v>
      </c>
      <c r="E180" s="24"/>
      <c r="F180" s="25"/>
      <c r="G180" s="45">
        <f>SUM(G178:G179)</f>
        <v>57015</v>
      </c>
      <c r="H180" s="1">
        <v>2</v>
      </c>
    </row>
    <row r="181" spans="2:8" x14ac:dyDescent="0.25">
      <c r="D181" s="2"/>
      <c r="F181" s="6"/>
      <c r="G181" s="16"/>
    </row>
    <row r="182" spans="2:8" x14ac:dyDescent="0.25">
      <c r="B182" s="2">
        <v>204</v>
      </c>
      <c r="D182" s="2" t="s">
        <v>152</v>
      </c>
      <c r="E182" s="3">
        <v>46000</v>
      </c>
      <c r="F182" s="6">
        <v>0.25</v>
      </c>
      <c r="G182" s="16"/>
    </row>
    <row r="183" spans="2:8" x14ac:dyDescent="0.25">
      <c r="D183" s="2" t="s">
        <v>172</v>
      </c>
      <c r="F183" s="6"/>
      <c r="G183" s="39">
        <v>10100</v>
      </c>
    </row>
    <row r="184" spans="2:8" s="22" customFormat="1" x14ac:dyDescent="0.25">
      <c r="B184" s="21"/>
      <c r="D184" s="21" t="s">
        <v>189</v>
      </c>
      <c r="E184" s="3"/>
      <c r="F184" s="6"/>
      <c r="G184" s="42">
        <v>192000</v>
      </c>
    </row>
    <row r="185" spans="2:8" x14ac:dyDescent="0.25">
      <c r="D185" s="2" t="s">
        <v>167</v>
      </c>
      <c r="F185" s="6"/>
      <c r="G185" s="42">
        <v>28850</v>
      </c>
    </row>
    <row r="186" spans="2:8" x14ac:dyDescent="0.25">
      <c r="D186" s="23" t="s">
        <v>156</v>
      </c>
      <c r="E186" s="24"/>
      <c r="F186" s="25"/>
      <c r="G186" s="45">
        <f>SUM(G183:G185)</f>
        <v>230950</v>
      </c>
      <c r="H186" s="1">
        <v>3</v>
      </c>
    </row>
    <row r="187" spans="2:8" x14ac:dyDescent="0.25">
      <c r="D187" s="2"/>
      <c r="F187" s="6"/>
      <c r="G187" s="16"/>
    </row>
    <row r="188" spans="2:8" x14ac:dyDescent="0.25">
      <c r="B188" s="2">
        <v>205</v>
      </c>
      <c r="D188" s="2" t="s">
        <v>178</v>
      </c>
      <c r="E188" s="3">
        <v>46000</v>
      </c>
      <c r="F188" s="6">
        <v>0.25</v>
      </c>
      <c r="G188" s="16"/>
    </row>
    <row r="189" spans="2:8" s="22" customFormat="1" x14ac:dyDescent="0.25">
      <c r="B189" s="21"/>
      <c r="D189" s="21" t="s">
        <v>172</v>
      </c>
      <c r="E189" s="3"/>
      <c r="F189" s="6"/>
      <c r="G189" s="39">
        <v>35000</v>
      </c>
    </row>
    <row r="190" spans="2:8" x14ac:dyDescent="0.25">
      <c r="D190" s="2" t="s">
        <v>171</v>
      </c>
      <c r="F190" s="6"/>
      <c r="G190" s="68">
        <v>50000</v>
      </c>
    </row>
    <row r="191" spans="2:8" x14ac:dyDescent="0.25">
      <c r="D191" s="23" t="s">
        <v>179</v>
      </c>
      <c r="E191" s="24"/>
      <c r="F191" s="25"/>
      <c r="G191" s="45">
        <f>SUM(G189:G190)</f>
        <v>85000</v>
      </c>
      <c r="H191" s="1">
        <v>2</v>
      </c>
    </row>
    <row r="192" spans="2:8" x14ac:dyDescent="0.25">
      <c r="D192" s="2"/>
      <c r="F192" s="6"/>
      <c r="G192" s="16"/>
    </row>
    <row r="193" spans="2:8" x14ac:dyDescent="0.25">
      <c r="B193" s="2">
        <v>206</v>
      </c>
      <c r="D193" s="2" t="s">
        <v>147</v>
      </c>
      <c r="F193" s="6"/>
      <c r="G193" s="16"/>
    </row>
    <row r="194" spans="2:8" x14ac:dyDescent="0.25">
      <c r="D194" s="2" t="s">
        <v>172</v>
      </c>
      <c r="F194" s="6"/>
      <c r="G194" s="44">
        <v>40300</v>
      </c>
    </row>
    <row r="195" spans="2:8" x14ac:dyDescent="0.25">
      <c r="D195" s="2" t="s">
        <v>171</v>
      </c>
      <c r="F195" s="6"/>
      <c r="G195" s="51">
        <v>42000</v>
      </c>
    </row>
    <row r="196" spans="2:8" x14ac:dyDescent="0.25">
      <c r="D196" s="2" t="s">
        <v>167</v>
      </c>
      <c r="F196" s="6"/>
      <c r="G196" s="51">
        <v>172000</v>
      </c>
    </row>
    <row r="197" spans="2:8" x14ac:dyDescent="0.25">
      <c r="D197" s="23" t="s">
        <v>148</v>
      </c>
      <c r="E197" s="24"/>
      <c r="F197" s="25"/>
      <c r="G197" s="45">
        <f>SUM(G194:G196)</f>
        <v>254300</v>
      </c>
      <c r="H197" s="1">
        <v>3</v>
      </c>
    </row>
    <row r="198" spans="2:8" s="36" customFormat="1" x14ac:dyDescent="0.25">
      <c r="B198" s="35"/>
      <c r="D198" s="35"/>
      <c r="E198" s="3"/>
      <c r="F198" s="6"/>
      <c r="G198" s="16"/>
    </row>
    <row r="199" spans="2:8" s="36" customFormat="1" hidden="1" x14ac:dyDescent="0.25">
      <c r="B199" s="35">
        <v>207</v>
      </c>
      <c r="D199" s="35" t="s">
        <v>203</v>
      </c>
      <c r="E199" s="3"/>
      <c r="F199" s="6"/>
      <c r="G199" s="16"/>
    </row>
    <row r="200" spans="2:8" s="36" customFormat="1" hidden="1" x14ac:dyDescent="0.25">
      <c r="B200" s="35"/>
      <c r="D200" s="35" t="s">
        <v>85</v>
      </c>
      <c r="E200" s="3"/>
      <c r="F200" s="6"/>
      <c r="G200" s="44">
        <v>0</v>
      </c>
    </row>
    <row r="201" spans="2:8" s="36" customFormat="1" hidden="1" x14ac:dyDescent="0.25">
      <c r="B201" s="35"/>
      <c r="D201" s="35" t="s">
        <v>172</v>
      </c>
      <c r="E201" s="3"/>
      <c r="F201" s="6"/>
      <c r="G201" s="51">
        <v>0</v>
      </c>
    </row>
    <row r="202" spans="2:8" s="36" customFormat="1" hidden="1" x14ac:dyDescent="0.25">
      <c r="B202" s="35"/>
      <c r="D202" s="35" t="s">
        <v>189</v>
      </c>
      <c r="E202" s="3"/>
      <c r="F202" s="6"/>
      <c r="G202" s="51">
        <v>0</v>
      </c>
    </row>
    <row r="203" spans="2:8" s="36" customFormat="1" hidden="1" x14ac:dyDescent="0.25">
      <c r="B203" s="35"/>
      <c r="D203" s="23" t="s">
        <v>209</v>
      </c>
      <c r="E203" s="24"/>
      <c r="F203" s="25"/>
      <c r="G203" s="45">
        <f>SUM(G200:G202)</f>
        <v>0</v>
      </c>
    </row>
    <row r="204" spans="2:8" s="36" customFormat="1" hidden="1" x14ac:dyDescent="0.25">
      <c r="B204" s="35"/>
      <c r="D204" s="35"/>
      <c r="E204" s="3"/>
      <c r="F204" s="6"/>
      <c r="G204" s="16"/>
    </row>
    <row r="205" spans="2:8" s="36" customFormat="1" x14ac:dyDescent="0.25">
      <c r="B205" s="35">
        <v>208</v>
      </c>
      <c r="D205" s="35" t="s">
        <v>204</v>
      </c>
      <c r="E205" s="3"/>
      <c r="F205" s="6"/>
      <c r="G205" s="16"/>
    </row>
    <row r="206" spans="2:8" s="36" customFormat="1" x14ac:dyDescent="0.25">
      <c r="B206" s="35"/>
      <c r="D206" s="35" t="s">
        <v>85</v>
      </c>
      <c r="E206" s="3"/>
      <c r="F206" s="6"/>
      <c r="G206" s="39">
        <v>31578</v>
      </c>
    </row>
    <row r="207" spans="2:8" s="36" customFormat="1" x14ac:dyDescent="0.25">
      <c r="B207" s="35"/>
      <c r="D207" s="35" t="s">
        <v>172</v>
      </c>
      <c r="E207" s="3"/>
      <c r="F207" s="6"/>
      <c r="G207" s="42">
        <v>41000</v>
      </c>
    </row>
    <row r="208" spans="2:8" s="36" customFormat="1" x14ac:dyDescent="0.25">
      <c r="B208" s="35"/>
      <c r="D208" s="35" t="s">
        <v>189</v>
      </c>
      <c r="E208" s="3"/>
      <c r="F208" s="6"/>
      <c r="G208" s="42">
        <v>0</v>
      </c>
    </row>
    <row r="209" spans="2:8" s="36" customFormat="1" x14ac:dyDescent="0.25">
      <c r="B209" s="35"/>
      <c r="D209" s="23" t="s">
        <v>210</v>
      </c>
      <c r="E209" s="24"/>
      <c r="F209" s="25"/>
      <c r="G209" s="45">
        <f>SUM(G206:G208)</f>
        <v>72578</v>
      </c>
      <c r="H209" s="36">
        <v>3</v>
      </c>
    </row>
    <row r="210" spans="2:8" s="36" customFormat="1" x14ac:dyDescent="0.25">
      <c r="B210" s="35"/>
      <c r="D210" s="35"/>
      <c r="E210" s="3"/>
      <c r="F210" s="6"/>
      <c r="G210" s="16"/>
    </row>
    <row r="211" spans="2:8" s="36" customFormat="1" x14ac:dyDescent="0.25">
      <c r="B211" s="35">
        <v>209</v>
      </c>
      <c r="D211" s="35" t="s">
        <v>212</v>
      </c>
      <c r="E211" s="3"/>
      <c r="F211" s="6"/>
      <c r="G211" s="16"/>
    </row>
    <row r="212" spans="2:8" s="36" customFormat="1" x14ac:dyDescent="0.25">
      <c r="B212" s="35"/>
      <c r="D212" s="35" t="s">
        <v>85</v>
      </c>
      <c r="E212" s="3"/>
      <c r="F212" s="6"/>
      <c r="G212" s="39">
        <v>57212</v>
      </c>
    </row>
    <row r="213" spans="2:8" s="36" customFormat="1" x14ac:dyDescent="0.25">
      <c r="B213" s="35"/>
      <c r="D213" s="35" t="s">
        <v>172</v>
      </c>
      <c r="E213" s="3"/>
      <c r="F213" s="6"/>
      <c r="G213" s="42">
        <v>510000</v>
      </c>
    </row>
    <row r="214" spans="2:8" s="36" customFormat="1" x14ac:dyDescent="0.25">
      <c r="B214" s="35"/>
      <c r="D214" s="35" t="s">
        <v>189</v>
      </c>
      <c r="E214" s="3"/>
      <c r="F214" s="6"/>
      <c r="G214" s="42">
        <v>20000</v>
      </c>
    </row>
    <row r="215" spans="2:8" s="36" customFormat="1" x14ac:dyDescent="0.25">
      <c r="B215" s="35"/>
      <c r="D215" s="23" t="s">
        <v>211</v>
      </c>
      <c r="E215" s="24"/>
      <c r="F215" s="25"/>
      <c r="G215" s="45">
        <f>SUM(G212:G214)</f>
        <v>587212</v>
      </c>
      <c r="H215" s="36">
        <v>3</v>
      </c>
    </row>
    <row r="216" spans="2:8" x14ac:dyDescent="0.25">
      <c r="D216" s="2"/>
      <c r="G216" s="16"/>
    </row>
    <row r="217" spans="2:8" x14ac:dyDescent="0.25">
      <c r="B217" s="2">
        <v>210</v>
      </c>
      <c r="D217" s="2" t="s">
        <v>39</v>
      </c>
      <c r="E217" s="3">
        <v>35490</v>
      </c>
      <c r="F217" s="6">
        <v>0.25</v>
      </c>
      <c r="G217" s="1"/>
    </row>
    <row r="218" spans="2:8" s="48" customFormat="1" x14ac:dyDescent="0.25">
      <c r="B218" s="47"/>
      <c r="D218" s="47" t="s">
        <v>85</v>
      </c>
      <c r="E218" s="3"/>
      <c r="F218" s="6"/>
      <c r="G218" s="39">
        <v>24507</v>
      </c>
    </row>
    <row r="219" spans="2:8" x14ac:dyDescent="0.25">
      <c r="D219" s="2" t="s">
        <v>172</v>
      </c>
      <c r="F219" s="6"/>
      <c r="G219" s="42">
        <v>95000</v>
      </c>
    </row>
    <row r="220" spans="2:8" hidden="1" x14ac:dyDescent="0.25">
      <c r="D220" s="21" t="s">
        <v>189</v>
      </c>
      <c r="F220" s="6"/>
      <c r="G220" s="51">
        <v>0</v>
      </c>
    </row>
    <row r="221" spans="2:8" x14ac:dyDescent="0.25">
      <c r="D221" s="23" t="s">
        <v>111</v>
      </c>
      <c r="E221" s="24"/>
      <c r="F221" s="25"/>
      <c r="G221" s="45">
        <f>SUM(G218:G220)</f>
        <v>119507</v>
      </c>
      <c r="H221" s="1">
        <v>2</v>
      </c>
    </row>
    <row r="222" spans="2:8" s="36" customFormat="1" hidden="1" x14ac:dyDescent="0.25">
      <c r="B222" s="35">
        <v>211</v>
      </c>
      <c r="D222" s="28" t="s">
        <v>205</v>
      </c>
      <c r="E222" s="29"/>
      <c r="F222" s="30"/>
      <c r="G222" s="16"/>
    </row>
    <row r="223" spans="2:8" s="36" customFormat="1" hidden="1" x14ac:dyDescent="0.25">
      <c r="B223" s="35"/>
      <c r="D223" s="35" t="s">
        <v>85</v>
      </c>
      <c r="E223" s="29"/>
      <c r="F223" s="30"/>
      <c r="G223" s="39">
        <v>0</v>
      </c>
    </row>
    <row r="224" spans="2:8" s="36" customFormat="1" hidden="1" x14ac:dyDescent="0.25">
      <c r="B224" s="35"/>
      <c r="D224" s="35" t="s">
        <v>172</v>
      </c>
      <c r="E224" s="29"/>
      <c r="F224" s="30"/>
      <c r="G224" s="44">
        <v>0</v>
      </c>
    </row>
    <row r="225" spans="2:8" s="36" customFormat="1" hidden="1" x14ac:dyDescent="0.25">
      <c r="B225" s="35"/>
      <c r="D225" s="35" t="s">
        <v>189</v>
      </c>
      <c r="E225" s="29"/>
      <c r="F225" s="30"/>
      <c r="G225" s="42">
        <v>0</v>
      </c>
    </row>
    <row r="226" spans="2:8" s="36" customFormat="1" hidden="1" x14ac:dyDescent="0.25">
      <c r="B226" s="35"/>
      <c r="D226" s="35" t="s">
        <v>167</v>
      </c>
      <c r="E226" s="29"/>
      <c r="F226" s="30"/>
      <c r="G226" s="42">
        <v>0</v>
      </c>
    </row>
    <row r="227" spans="2:8" s="36" customFormat="1" hidden="1" x14ac:dyDescent="0.25">
      <c r="B227" s="35"/>
      <c r="D227" s="23" t="s">
        <v>213</v>
      </c>
      <c r="E227" s="24"/>
      <c r="F227" s="25"/>
      <c r="G227" s="45">
        <f>SUM(G223:G226)</f>
        <v>0</v>
      </c>
    </row>
    <row r="228" spans="2:8" hidden="1" x14ac:dyDescent="0.25">
      <c r="D228" s="2" t="s">
        <v>215</v>
      </c>
      <c r="G228" s="16"/>
    </row>
    <row r="229" spans="2:8" s="41" customFormat="1" hidden="1" x14ac:dyDescent="0.25">
      <c r="B229" s="40"/>
      <c r="D229" s="40"/>
      <c r="E229" s="3"/>
      <c r="G229" s="16"/>
    </row>
    <row r="230" spans="2:8" hidden="1" x14ac:dyDescent="0.25">
      <c r="B230" s="2">
        <v>212</v>
      </c>
      <c r="D230" s="2" t="s">
        <v>151</v>
      </c>
      <c r="G230" s="16"/>
    </row>
    <row r="231" spans="2:8" hidden="1" x14ac:dyDescent="0.25">
      <c r="D231" s="2" t="s">
        <v>85</v>
      </c>
      <c r="G231" s="44">
        <v>0</v>
      </c>
    </row>
    <row r="232" spans="2:8" hidden="1" x14ac:dyDescent="0.25">
      <c r="D232" s="2" t="s">
        <v>172</v>
      </c>
      <c r="G232" s="69">
        <v>0</v>
      </c>
    </row>
    <row r="233" spans="2:8" hidden="1" x14ac:dyDescent="0.25">
      <c r="D233" s="23" t="s">
        <v>155</v>
      </c>
      <c r="E233" s="24"/>
      <c r="F233" s="26"/>
      <c r="G233" s="45">
        <f>SUM(G231:G232)</f>
        <v>0</v>
      </c>
    </row>
    <row r="234" spans="2:8" hidden="1" x14ac:dyDescent="0.25">
      <c r="D234" s="2"/>
      <c r="G234" s="16"/>
    </row>
    <row r="235" spans="2:8" s="77" customFormat="1" x14ac:dyDescent="0.25">
      <c r="B235" s="76"/>
      <c r="D235" s="76"/>
      <c r="E235" s="3"/>
      <c r="G235" s="16"/>
    </row>
    <row r="236" spans="2:8" s="56" customFormat="1" x14ac:dyDescent="0.25">
      <c r="B236" s="55">
        <v>214</v>
      </c>
      <c r="D236" s="55" t="s">
        <v>225</v>
      </c>
      <c r="E236" s="3"/>
      <c r="G236" s="16"/>
    </row>
    <row r="237" spans="2:8" s="56" customFormat="1" x14ac:dyDescent="0.25">
      <c r="B237" s="55"/>
      <c r="D237" s="55" t="s">
        <v>172</v>
      </c>
      <c r="E237" s="3"/>
      <c r="G237" s="69">
        <v>10000</v>
      </c>
    </row>
    <row r="238" spans="2:8" s="56" customFormat="1" x14ac:dyDescent="0.25">
      <c r="B238" s="55"/>
      <c r="D238" s="23" t="s">
        <v>226</v>
      </c>
      <c r="E238" s="24"/>
      <c r="F238" s="26"/>
      <c r="G238" s="45">
        <f>SUM(G236:G237)</f>
        <v>10000</v>
      </c>
      <c r="H238" s="56">
        <v>1</v>
      </c>
    </row>
    <row r="239" spans="2:8" s="56" customFormat="1" x14ac:dyDescent="0.25">
      <c r="B239" s="55"/>
      <c r="D239" s="55"/>
      <c r="E239" s="3"/>
      <c r="G239" s="16"/>
    </row>
    <row r="240" spans="2:8" x14ac:dyDescent="0.25">
      <c r="B240" s="2">
        <v>219</v>
      </c>
      <c r="D240" s="2" t="s">
        <v>40</v>
      </c>
      <c r="E240" s="3">
        <v>199749</v>
      </c>
      <c r="F240" s="6">
        <v>0.25</v>
      </c>
      <c r="G240" s="16"/>
    </row>
    <row r="241" spans="2:8" hidden="1" x14ac:dyDescent="0.25">
      <c r="D241" s="2" t="s">
        <v>85</v>
      </c>
      <c r="F241" s="6"/>
      <c r="G241" s="39">
        <v>0</v>
      </c>
    </row>
    <row r="242" spans="2:8" x14ac:dyDescent="0.25">
      <c r="D242" s="2" t="s">
        <v>172</v>
      </c>
      <c r="F242" s="6"/>
      <c r="G242" s="44">
        <v>300000</v>
      </c>
    </row>
    <row r="243" spans="2:8" x14ac:dyDescent="0.25">
      <c r="D243" s="2" t="s">
        <v>191</v>
      </c>
      <c r="F243" s="6"/>
      <c r="G243" s="42">
        <v>11455000</v>
      </c>
    </row>
    <row r="244" spans="2:8" x14ac:dyDescent="0.25">
      <c r="D244" s="23" t="s">
        <v>112</v>
      </c>
      <c r="E244" s="24"/>
      <c r="F244" s="25"/>
      <c r="G244" s="45">
        <f>SUM(G241:G243)</f>
        <v>11755000</v>
      </c>
      <c r="H244" s="1">
        <v>2</v>
      </c>
    </row>
    <row r="245" spans="2:8" x14ac:dyDescent="0.25">
      <c r="D245" s="2"/>
      <c r="F245" s="6"/>
      <c r="G245" s="16"/>
    </row>
    <row r="246" spans="2:8" x14ac:dyDescent="0.25">
      <c r="B246" s="2">
        <v>220</v>
      </c>
      <c r="D246" s="2" t="s">
        <v>145</v>
      </c>
      <c r="F246" s="6"/>
      <c r="G246" s="16"/>
    </row>
    <row r="247" spans="2:8" x14ac:dyDescent="0.25">
      <c r="D247" s="2" t="s">
        <v>172</v>
      </c>
      <c r="G247" s="44">
        <v>140000</v>
      </c>
    </row>
    <row r="248" spans="2:8" x14ac:dyDescent="0.25">
      <c r="D248" s="23" t="s">
        <v>146</v>
      </c>
      <c r="E248" s="24"/>
      <c r="F248" s="26"/>
      <c r="G248" s="45">
        <f>SUM(G247:G247)</f>
        <v>140000</v>
      </c>
      <c r="H248" s="1">
        <v>1</v>
      </c>
    </row>
    <row r="249" spans="2:8" x14ac:dyDescent="0.25">
      <c r="D249" s="2"/>
      <c r="G249" s="16"/>
    </row>
    <row r="250" spans="2:8" x14ac:dyDescent="0.25">
      <c r="B250" s="2">
        <v>221</v>
      </c>
      <c r="D250" s="2" t="s">
        <v>68</v>
      </c>
      <c r="E250" s="3">
        <v>222396</v>
      </c>
      <c r="F250" s="6">
        <v>0.25</v>
      </c>
      <c r="G250" s="16"/>
    </row>
    <row r="251" spans="2:8" x14ac:dyDescent="0.25">
      <c r="D251" s="2" t="s">
        <v>85</v>
      </c>
      <c r="F251" s="6"/>
      <c r="G251" s="44">
        <v>17572</v>
      </c>
    </row>
    <row r="252" spans="2:8" x14ac:dyDescent="0.25">
      <c r="D252" s="2" t="s">
        <v>172</v>
      </c>
      <c r="F252" s="6"/>
      <c r="G252" s="42">
        <v>45500</v>
      </c>
    </row>
    <row r="253" spans="2:8" hidden="1" x14ac:dyDescent="0.25">
      <c r="D253" s="2" t="s">
        <v>167</v>
      </c>
      <c r="F253" s="6"/>
      <c r="G253" s="42">
        <v>0</v>
      </c>
    </row>
    <row r="254" spans="2:8" x14ac:dyDescent="0.25">
      <c r="D254" s="23" t="s">
        <v>113</v>
      </c>
      <c r="E254" s="24"/>
      <c r="F254" s="25"/>
      <c r="G254" s="45">
        <f>SUM(G251:G253)</f>
        <v>63072</v>
      </c>
      <c r="H254" s="1">
        <v>2</v>
      </c>
    </row>
    <row r="255" spans="2:8" x14ac:dyDescent="0.25">
      <c r="D255" s="2"/>
      <c r="G255" s="16"/>
    </row>
    <row r="256" spans="2:8" x14ac:dyDescent="0.25">
      <c r="B256" s="2">
        <v>222</v>
      </c>
      <c r="D256" s="2" t="s">
        <v>175</v>
      </c>
      <c r="E256" s="3">
        <v>222396</v>
      </c>
      <c r="F256" s="6">
        <v>0.25</v>
      </c>
      <c r="G256" s="16"/>
    </row>
    <row r="257" spans="2:8" x14ac:dyDescent="0.25">
      <c r="D257" s="2" t="s">
        <v>172</v>
      </c>
      <c r="F257" s="6"/>
      <c r="G257" s="44">
        <v>3100</v>
      </c>
    </row>
    <row r="258" spans="2:8" x14ac:dyDescent="0.25">
      <c r="D258" s="2" t="s">
        <v>171</v>
      </c>
      <c r="F258" s="6"/>
      <c r="G258" s="51">
        <v>15000</v>
      </c>
    </row>
    <row r="259" spans="2:8" x14ac:dyDescent="0.25">
      <c r="D259" s="23" t="s">
        <v>113</v>
      </c>
      <c r="E259" s="24"/>
      <c r="F259" s="25"/>
      <c r="G259" s="45">
        <f>SUM(G257:G258)</f>
        <v>18100</v>
      </c>
      <c r="H259" s="1">
        <v>2</v>
      </c>
    </row>
    <row r="260" spans="2:8" s="22" customFormat="1" x14ac:dyDescent="0.25">
      <c r="B260" s="21"/>
      <c r="D260" s="21"/>
      <c r="E260" s="3"/>
      <c r="G260" s="16"/>
    </row>
    <row r="261" spans="2:8" x14ac:dyDescent="0.25">
      <c r="B261" s="2">
        <v>230</v>
      </c>
      <c r="D261" s="2" t="s">
        <v>153</v>
      </c>
      <c r="F261" s="6"/>
      <c r="G261" s="16"/>
    </row>
    <row r="262" spans="2:8" hidden="1" x14ac:dyDescent="0.25">
      <c r="D262" s="2" t="s">
        <v>85</v>
      </c>
      <c r="F262" s="6"/>
      <c r="G262" s="44">
        <v>0</v>
      </c>
    </row>
    <row r="263" spans="2:8" x14ac:dyDescent="0.25">
      <c r="D263" s="2" t="s">
        <v>172</v>
      </c>
      <c r="F263" s="6"/>
      <c r="G263" s="44">
        <v>11000</v>
      </c>
    </row>
    <row r="264" spans="2:8" x14ac:dyDescent="0.25">
      <c r="D264" s="23" t="s">
        <v>154</v>
      </c>
      <c r="E264" s="24"/>
      <c r="F264" s="25"/>
      <c r="G264" s="45">
        <f>SUM(G262:G263)</f>
        <v>11000</v>
      </c>
      <c r="H264" s="1">
        <v>1</v>
      </c>
    </row>
    <row r="265" spans="2:8" x14ac:dyDescent="0.25">
      <c r="D265" s="2"/>
      <c r="G265" s="16"/>
    </row>
    <row r="266" spans="2:8" x14ac:dyDescent="0.25">
      <c r="B266" s="2">
        <v>231</v>
      </c>
      <c r="D266" s="2" t="s">
        <v>149</v>
      </c>
      <c r="F266" s="6"/>
      <c r="G266" s="16"/>
    </row>
    <row r="267" spans="2:8" hidden="1" x14ac:dyDescent="0.25">
      <c r="D267" s="2" t="s">
        <v>85</v>
      </c>
      <c r="F267" s="6"/>
      <c r="G267" s="44">
        <v>0</v>
      </c>
    </row>
    <row r="268" spans="2:8" x14ac:dyDescent="0.25">
      <c r="D268" s="2" t="s">
        <v>172</v>
      </c>
      <c r="F268" s="6"/>
      <c r="G268" s="69">
        <v>500</v>
      </c>
    </row>
    <row r="269" spans="2:8" x14ac:dyDescent="0.25">
      <c r="D269" s="23" t="s">
        <v>150</v>
      </c>
      <c r="E269" s="24"/>
      <c r="F269" s="25"/>
      <c r="G269" s="45">
        <f>SUM(G267:G268)</f>
        <v>500</v>
      </c>
      <c r="H269" s="1">
        <v>1</v>
      </c>
    </row>
    <row r="270" spans="2:8" x14ac:dyDescent="0.25">
      <c r="D270" s="2"/>
      <c r="G270" s="16"/>
    </row>
    <row r="271" spans="2:8" s="22" customFormat="1" x14ac:dyDescent="0.25">
      <c r="B271" s="21">
        <v>232</v>
      </c>
      <c r="D271" s="21" t="s">
        <v>192</v>
      </c>
      <c r="E271" s="3">
        <v>36530</v>
      </c>
      <c r="F271" s="6">
        <v>0.25</v>
      </c>
      <c r="G271" s="16"/>
    </row>
    <row r="272" spans="2:8" s="22" customFormat="1" x14ac:dyDescent="0.25">
      <c r="B272" s="21"/>
      <c r="D272" s="21" t="s">
        <v>172</v>
      </c>
      <c r="E272" s="3"/>
      <c r="F272" s="6"/>
      <c r="G272" s="69">
        <v>10000</v>
      </c>
    </row>
    <row r="273" spans="2:8" s="22" customFormat="1" x14ac:dyDescent="0.25">
      <c r="B273" s="21"/>
      <c r="D273" s="23" t="s">
        <v>193</v>
      </c>
      <c r="E273" s="24"/>
      <c r="F273" s="25"/>
      <c r="G273" s="45">
        <f>SUM(G272:G272)</f>
        <v>10000</v>
      </c>
      <c r="H273" s="22">
        <v>1</v>
      </c>
    </row>
    <row r="274" spans="2:8" s="22" customFormat="1" x14ac:dyDescent="0.25">
      <c r="B274" s="21"/>
      <c r="D274" s="21"/>
      <c r="E274" s="3"/>
      <c r="G274" s="16"/>
    </row>
    <row r="275" spans="2:8" s="22" customFormat="1" x14ac:dyDescent="0.25">
      <c r="B275" s="21">
        <v>234</v>
      </c>
      <c r="D275" s="21" t="s">
        <v>194</v>
      </c>
      <c r="E275" s="3">
        <v>36530</v>
      </c>
      <c r="F275" s="6">
        <v>0.25</v>
      </c>
      <c r="G275" s="16"/>
    </row>
    <row r="276" spans="2:8" s="48" customFormat="1" x14ac:dyDescent="0.25">
      <c r="B276" s="47"/>
      <c r="D276" s="47" t="s">
        <v>172</v>
      </c>
      <c r="E276" s="3"/>
      <c r="F276" s="6"/>
      <c r="G276" s="69">
        <v>4500</v>
      </c>
    </row>
    <row r="277" spans="2:8" s="22" customFormat="1" x14ac:dyDescent="0.25">
      <c r="B277" s="21"/>
      <c r="D277" s="21" t="s">
        <v>189</v>
      </c>
      <c r="E277" s="3"/>
      <c r="F277" s="6"/>
      <c r="G277" s="51">
        <v>75000</v>
      </c>
    </row>
    <row r="278" spans="2:8" s="22" customFormat="1" x14ac:dyDescent="0.25">
      <c r="B278" s="21"/>
      <c r="D278" s="23" t="s">
        <v>195</v>
      </c>
      <c r="E278" s="24"/>
      <c r="F278" s="25"/>
      <c r="G278" s="45">
        <f>SUM(G276:G277)</f>
        <v>79500</v>
      </c>
      <c r="H278" s="22">
        <v>2</v>
      </c>
    </row>
    <row r="279" spans="2:8" s="22" customFormat="1" x14ac:dyDescent="0.25">
      <c r="B279" s="21"/>
      <c r="D279" s="21"/>
      <c r="E279" s="3"/>
      <c r="G279" s="16"/>
    </row>
    <row r="280" spans="2:8" x14ac:dyDescent="0.25">
      <c r="B280" s="2">
        <v>235</v>
      </c>
      <c r="D280" s="2" t="s">
        <v>41</v>
      </c>
      <c r="E280" s="3">
        <v>36530</v>
      </c>
      <c r="F280" s="6">
        <v>0.25</v>
      </c>
      <c r="G280" s="16"/>
    </row>
    <row r="281" spans="2:8" x14ac:dyDescent="0.25">
      <c r="D281" s="2" t="s">
        <v>85</v>
      </c>
      <c r="F281" s="6"/>
      <c r="G281" s="44">
        <v>44158</v>
      </c>
    </row>
    <row r="282" spans="2:8" x14ac:dyDescent="0.25">
      <c r="D282" s="2" t="s">
        <v>172</v>
      </c>
      <c r="F282" s="6"/>
      <c r="G282" s="51">
        <v>63250</v>
      </c>
    </row>
    <row r="283" spans="2:8" x14ac:dyDescent="0.25">
      <c r="D283" s="23" t="s">
        <v>114</v>
      </c>
      <c r="E283" s="24"/>
      <c r="F283" s="25"/>
      <c r="G283" s="45">
        <f>SUM(G281:G282)</f>
        <v>107408</v>
      </c>
      <c r="H283" s="1">
        <v>2</v>
      </c>
    </row>
    <row r="284" spans="2:8" x14ac:dyDescent="0.25">
      <c r="D284" s="2"/>
      <c r="G284" s="16"/>
    </row>
    <row r="285" spans="2:8" x14ac:dyDescent="0.25">
      <c r="B285" s="2">
        <v>237</v>
      </c>
      <c r="D285" s="2" t="s">
        <v>157</v>
      </c>
      <c r="E285" s="3">
        <v>36530</v>
      </c>
      <c r="F285" s="6">
        <v>0.25</v>
      </c>
      <c r="G285" s="16"/>
    </row>
    <row r="286" spans="2:8" s="22" customFormat="1" x14ac:dyDescent="0.25">
      <c r="B286" s="21"/>
      <c r="D286" s="21" t="s">
        <v>172</v>
      </c>
      <c r="E286" s="3"/>
      <c r="F286" s="6"/>
      <c r="G286" s="69">
        <v>0</v>
      </c>
    </row>
    <row r="287" spans="2:8" x14ac:dyDescent="0.25">
      <c r="D287" s="21" t="s">
        <v>189</v>
      </c>
      <c r="F287" s="6"/>
      <c r="G287" s="51">
        <v>25000</v>
      </c>
    </row>
    <row r="288" spans="2:8" x14ac:dyDescent="0.25">
      <c r="D288" s="23" t="s">
        <v>158</v>
      </c>
      <c r="E288" s="24"/>
      <c r="F288" s="25"/>
      <c r="G288" s="45">
        <f>SUM(G286:G287)</f>
        <v>25000</v>
      </c>
      <c r="H288" s="1">
        <v>2</v>
      </c>
    </row>
    <row r="289" spans="2:8" s="22" customFormat="1" x14ac:dyDescent="0.25">
      <c r="B289" s="21"/>
      <c r="D289" s="21"/>
      <c r="E289" s="3"/>
      <c r="G289" s="16"/>
    </row>
    <row r="290" spans="2:8" x14ac:dyDescent="0.25">
      <c r="B290" s="2">
        <v>240</v>
      </c>
      <c r="D290" s="2" t="s">
        <v>166</v>
      </c>
      <c r="E290" s="3">
        <v>36530</v>
      </c>
      <c r="F290" s="6">
        <v>0.25</v>
      </c>
      <c r="G290" s="16"/>
    </row>
    <row r="291" spans="2:8" x14ac:dyDescent="0.25">
      <c r="D291" s="2" t="s">
        <v>172</v>
      </c>
      <c r="F291" s="6"/>
      <c r="G291" s="44">
        <v>200</v>
      </c>
    </row>
    <row r="292" spans="2:8" x14ac:dyDescent="0.25">
      <c r="D292" s="2" t="s">
        <v>189</v>
      </c>
      <c r="F292" s="6"/>
      <c r="G292" s="51">
        <v>2894536</v>
      </c>
    </row>
    <row r="293" spans="2:8" hidden="1" x14ac:dyDescent="0.25">
      <c r="D293" s="2" t="s">
        <v>191</v>
      </c>
      <c r="F293" s="6"/>
      <c r="G293" s="51"/>
    </row>
    <row r="294" spans="2:8" x14ac:dyDescent="0.25">
      <c r="D294" s="23" t="s">
        <v>159</v>
      </c>
      <c r="E294" s="24"/>
      <c r="F294" s="25"/>
      <c r="G294" s="45">
        <f>SUM(G291:G293)</f>
        <v>2894736</v>
      </c>
      <c r="H294" s="1">
        <v>2</v>
      </c>
    </row>
    <row r="295" spans="2:8" x14ac:dyDescent="0.25">
      <c r="D295" s="2"/>
      <c r="G295" s="16"/>
    </row>
    <row r="296" spans="2:8" x14ac:dyDescent="0.25">
      <c r="B296" s="2">
        <v>241</v>
      </c>
      <c r="D296" s="2" t="s">
        <v>160</v>
      </c>
      <c r="G296" s="19"/>
    </row>
    <row r="297" spans="2:8" x14ac:dyDescent="0.25">
      <c r="D297" s="2" t="s">
        <v>172</v>
      </c>
      <c r="G297" s="44">
        <v>160</v>
      </c>
    </row>
    <row r="298" spans="2:8" x14ac:dyDescent="0.25">
      <c r="D298" s="23" t="s">
        <v>161</v>
      </c>
      <c r="E298" s="24"/>
      <c r="F298" s="26"/>
      <c r="G298" s="45">
        <f>SUM(G297:G297)</f>
        <v>160</v>
      </c>
      <c r="H298" s="1">
        <v>1</v>
      </c>
    </row>
    <row r="299" spans="2:8" x14ac:dyDescent="0.25">
      <c r="D299" s="2"/>
      <c r="G299" s="16"/>
    </row>
    <row r="300" spans="2:8" x14ac:dyDescent="0.25">
      <c r="B300" s="2">
        <v>242</v>
      </c>
      <c r="D300" s="2" t="s">
        <v>176</v>
      </c>
      <c r="E300" s="3">
        <v>24000</v>
      </c>
      <c r="F300" s="6">
        <v>0.25</v>
      </c>
      <c r="G300" s="16"/>
    </row>
    <row r="301" spans="2:8" x14ac:dyDescent="0.25">
      <c r="D301" s="2" t="s">
        <v>85</v>
      </c>
      <c r="F301" s="6"/>
      <c r="G301" s="44">
        <v>62226</v>
      </c>
    </row>
    <row r="302" spans="2:8" x14ac:dyDescent="0.25">
      <c r="D302" s="2" t="s">
        <v>172</v>
      </c>
      <c r="F302" s="6"/>
      <c r="G302" s="51">
        <v>17200</v>
      </c>
    </row>
    <row r="303" spans="2:8" x14ac:dyDescent="0.25">
      <c r="D303" s="23" t="s">
        <v>177</v>
      </c>
      <c r="E303" s="24"/>
      <c r="F303" s="25"/>
      <c r="G303" s="45">
        <f>SUM(G301:G302)</f>
        <v>79426</v>
      </c>
      <c r="H303" s="1">
        <v>2</v>
      </c>
    </row>
    <row r="304" spans="2:8" s="53" customFormat="1" x14ac:dyDescent="0.25">
      <c r="B304" s="52"/>
      <c r="D304" s="28"/>
      <c r="E304" s="29"/>
      <c r="F304" s="30"/>
      <c r="G304" s="44"/>
    </row>
    <row r="305" spans="2:8" s="53" customFormat="1" x14ac:dyDescent="0.25">
      <c r="B305" s="52">
        <v>248</v>
      </c>
      <c r="D305" s="52" t="s">
        <v>234</v>
      </c>
      <c r="E305" s="3">
        <v>24000</v>
      </c>
      <c r="F305" s="6">
        <v>0.25</v>
      </c>
      <c r="G305" s="16"/>
    </row>
    <row r="306" spans="2:8" s="53" customFormat="1" x14ac:dyDescent="0.25">
      <c r="B306" s="52"/>
      <c r="D306" s="52" t="s">
        <v>85</v>
      </c>
      <c r="E306" s="3"/>
      <c r="F306" s="6"/>
      <c r="G306" s="44">
        <v>0</v>
      </c>
    </row>
    <row r="307" spans="2:8" s="53" customFormat="1" x14ac:dyDescent="0.25">
      <c r="B307" s="52"/>
      <c r="D307" s="52" t="s">
        <v>191</v>
      </c>
      <c r="E307" s="3"/>
      <c r="F307" s="6"/>
      <c r="G307" s="51">
        <v>3316.44</v>
      </c>
    </row>
    <row r="308" spans="2:8" s="53" customFormat="1" x14ac:dyDescent="0.25">
      <c r="B308" s="52"/>
      <c r="D308" s="23" t="s">
        <v>235</v>
      </c>
      <c r="E308" s="24"/>
      <c r="F308" s="25"/>
      <c r="G308" s="45">
        <f>SUM(G306:G307)</f>
        <v>3316.44</v>
      </c>
      <c r="H308" s="53">
        <v>2</v>
      </c>
    </row>
    <row r="309" spans="2:8" s="74" customFormat="1" x14ac:dyDescent="0.25">
      <c r="B309" s="73"/>
      <c r="D309" s="28"/>
      <c r="E309" s="29"/>
      <c r="F309" s="30"/>
      <c r="G309" s="44"/>
    </row>
    <row r="310" spans="2:8" s="74" customFormat="1" x14ac:dyDescent="0.25">
      <c r="B310" s="73">
        <v>251</v>
      </c>
      <c r="D310" s="73" t="s">
        <v>243</v>
      </c>
      <c r="E310" s="3">
        <v>24000</v>
      </c>
      <c r="F310" s="6">
        <v>0.25</v>
      </c>
      <c r="G310" s="16"/>
    </row>
    <row r="311" spans="2:8" s="74" customFormat="1" hidden="1" x14ac:dyDescent="0.25">
      <c r="B311" s="73"/>
      <c r="D311" s="73" t="s">
        <v>85</v>
      </c>
      <c r="E311" s="3"/>
      <c r="F311" s="6"/>
      <c r="G311" s="44">
        <v>0</v>
      </c>
    </row>
    <row r="312" spans="2:8" s="74" customFormat="1" x14ac:dyDescent="0.25">
      <c r="B312" s="73"/>
      <c r="D312" s="73" t="s">
        <v>172</v>
      </c>
      <c r="E312" s="3"/>
      <c r="F312" s="6"/>
      <c r="G312" s="69">
        <v>143</v>
      </c>
    </row>
    <row r="313" spans="2:8" s="74" customFormat="1" hidden="1" x14ac:dyDescent="0.25">
      <c r="B313" s="73"/>
      <c r="D313" s="73" t="s">
        <v>174</v>
      </c>
      <c r="E313" s="3"/>
      <c r="F313" s="6"/>
      <c r="G313" s="15">
        <v>0</v>
      </c>
    </row>
    <row r="314" spans="2:8" s="74" customFormat="1" x14ac:dyDescent="0.25">
      <c r="B314" s="73"/>
      <c r="D314" s="23" t="s">
        <v>244</v>
      </c>
      <c r="E314" s="24"/>
      <c r="F314" s="25"/>
      <c r="G314" s="45">
        <f>SUM(G311:G313)</f>
        <v>143</v>
      </c>
      <c r="H314" s="74">
        <v>1</v>
      </c>
    </row>
    <row r="315" spans="2:8" x14ac:dyDescent="0.25">
      <c r="D315" s="2"/>
      <c r="G315" s="16"/>
    </row>
    <row r="316" spans="2:8" s="74" customFormat="1" x14ac:dyDescent="0.25">
      <c r="B316" s="73">
        <v>252</v>
      </c>
      <c r="D316" s="73" t="s">
        <v>245</v>
      </c>
      <c r="E316" s="3">
        <v>24000</v>
      </c>
      <c r="F316" s="6">
        <v>0.25</v>
      </c>
      <c r="G316" s="16"/>
    </row>
    <row r="317" spans="2:8" s="74" customFormat="1" hidden="1" x14ac:dyDescent="0.25">
      <c r="B317" s="73"/>
      <c r="D317" s="73" t="s">
        <v>85</v>
      </c>
      <c r="E317" s="3"/>
      <c r="F317" s="6"/>
      <c r="G317" s="44">
        <v>0</v>
      </c>
    </row>
    <row r="318" spans="2:8" s="74" customFormat="1" x14ac:dyDescent="0.25">
      <c r="B318" s="73"/>
      <c r="D318" s="73" t="s">
        <v>172</v>
      </c>
      <c r="E318" s="3"/>
      <c r="F318" s="6"/>
      <c r="G318" s="69">
        <v>10500</v>
      </c>
    </row>
    <row r="319" spans="2:8" s="74" customFormat="1" x14ac:dyDescent="0.25">
      <c r="B319" s="73"/>
      <c r="D319" s="23" t="s">
        <v>246</v>
      </c>
      <c r="E319" s="24"/>
      <c r="F319" s="25"/>
      <c r="G319" s="45">
        <f>SUM(G316:G318)</f>
        <v>10500</v>
      </c>
      <c r="H319" s="74">
        <v>1</v>
      </c>
    </row>
    <row r="320" spans="2:8" s="74" customFormat="1" x14ac:dyDescent="0.25">
      <c r="B320" s="73"/>
      <c r="D320" s="73"/>
      <c r="E320" s="3"/>
      <c r="G320" s="16"/>
    </row>
    <row r="321" spans="2:8" s="74" customFormat="1" x14ac:dyDescent="0.25">
      <c r="B321" s="73"/>
      <c r="D321" s="73"/>
      <c r="E321" s="3"/>
      <c r="G321" s="16"/>
    </row>
    <row r="322" spans="2:8" x14ac:dyDescent="0.25">
      <c r="B322" s="2">
        <v>256</v>
      </c>
      <c r="D322" s="2" t="s">
        <v>70</v>
      </c>
      <c r="E322" s="3">
        <v>24000</v>
      </c>
      <c r="F322" s="6">
        <v>0.25</v>
      </c>
      <c r="G322" s="16"/>
    </row>
    <row r="323" spans="2:8" hidden="1" x14ac:dyDescent="0.25">
      <c r="D323" s="2" t="s">
        <v>85</v>
      </c>
      <c r="F323" s="6"/>
      <c r="G323" s="44">
        <v>0</v>
      </c>
    </row>
    <row r="324" spans="2:8" x14ac:dyDescent="0.25">
      <c r="D324" s="2" t="s">
        <v>172</v>
      </c>
      <c r="F324" s="6"/>
      <c r="G324" s="69">
        <v>162000</v>
      </c>
    </row>
    <row r="325" spans="2:8" hidden="1" x14ac:dyDescent="0.25">
      <c r="D325" s="2" t="s">
        <v>174</v>
      </c>
      <c r="F325" s="6"/>
      <c r="G325" s="15">
        <v>0</v>
      </c>
    </row>
    <row r="326" spans="2:8" x14ac:dyDescent="0.25">
      <c r="D326" s="23" t="s">
        <v>115</v>
      </c>
      <c r="E326" s="24"/>
      <c r="F326" s="25"/>
      <c r="G326" s="45">
        <f>SUM(G323:G325)</f>
        <v>162000</v>
      </c>
      <c r="H326" s="1">
        <v>1</v>
      </c>
    </row>
    <row r="327" spans="2:8" s="48" customFormat="1" x14ac:dyDescent="0.25">
      <c r="B327" s="47"/>
      <c r="D327" s="28"/>
      <c r="E327" s="29"/>
      <c r="F327" s="30"/>
      <c r="G327" s="44"/>
    </row>
    <row r="328" spans="2:8" s="48" customFormat="1" x14ac:dyDescent="0.25">
      <c r="B328" s="47">
        <v>258</v>
      </c>
      <c r="D328" s="28" t="s">
        <v>218</v>
      </c>
      <c r="E328" s="29"/>
      <c r="F328" s="30"/>
      <c r="G328" s="16"/>
    </row>
    <row r="329" spans="2:8" s="48" customFormat="1" x14ac:dyDescent="0.25">
      <c r="B329" s="47"/>
      <c r="D329" s="47" t="s">
        <v>172</v>
      </c>
      <c r="E329" s="29"/>
      <c r="F329" s="30"/>
      <c r="G329" s="44">
        <v>7154</v>
      </c>
    </row>
    <row r="330" spans="2:8" s="48" customFormat="1" x14ac:dyDescent="0.25">
      <c r="B330" s="47"/>
      <c r="D330" s="23" t="s">
        <v>219</v>
      </c>
      <c r="E330" s="24"/>
      <c r="F330" s="25"/>
      <c r="G330" s="45">
        <f>SUM(G329:G329)</f>
        <v>7154</v>
      </c>
      <c r="H330" s="48">
        <v>1</v>
      </c>
    </row>
    <row r="331" spans="2:8" s="48" customFormat="1" x14ac:dyDescent="0.25">
      <c r="B331" s="47"/>
      <c r="D331" s="28"/>
      <c r="E331" s="29"/>
      <c r="F331" s="30"/>
      <c r="G331" s="44"/>
    </row>
    <row r="332" spans="2:8" s="36" customFormat="1" x14ac:dyDescent="0.25">
      <c r="B332" s="35">
        <v>259</v>
      </c>
      <c r="D332" s="28" t="s">
        <v>206</v>
      </c>
      <c r="E332" s="29"/>
      <c r="F332" s="30"/>
      <c r="G332" s="16"/>
    </row>
    <row r="333" spans="2:8" s="36" customFormat="1" x14ac:dyDescent="0.25">
      <c r="B333" s="35"/>
      <c r="D333" s="40" t="s">
        <v>172</v>
      </c>
      <c r="E333" s="29"/>
      <c r="F333" s="30"/>
      <c r="G333" s="44">
        <v>72695</v>
      </c>
    </row>
    <row r="334" spans="2:8" s="36" customFormat="1" x14ac:dyDescent="0.25">
      <c r="B334" s="35"/>
      <c r="D334" s="23" t="s">
        <v>214</v>
      </c>
      <c r="E334" s="24"/>
      <c r="F334" s="25"/>
      <c r="G334" s="45">
        <f>SUM(G333:G333)</f>
        <v>72695</v>
      </c>
      <c r="H334" s="36">
        <v>1</v>
      </c>
    </row>
    <row r="335" spans="2:8" x14ac:dyDescent="0.25">
      <c r="D335" s="2"/>
      <c r="G335" s="16"/>
    </row>
    <row r="336" spans="2:8" x14ac:dyDescent="0.25">
      <c r="B336" s="2">
        <v>261</v>
      </c>
      <c r="D336" s="2" t="s">
        <v>42</v>
      </c>
      <c r="E336" s="3">
        <v>86035</v>
      </c>
      <c r="F336" s="6">
        <v>0.25</v>
      </c>
      <c r="G336" s="16"/>
    </row>
    <row r="337" spans="2:9" x14ac:dyDescent="0.25">
      <c r="D337" s="2" t="s">
        <v>85</v>
      </c>
      <c r="F337" s="6"/>
      <c r="G337" s="44">
        <v>35430</v>
      </c>
    </row>
    <row r="338" spans="2:9" x14ac:dyDescent="0.25">
      <c r="D338" s="2" t="s">
        <v>172</v>
      </c>
      <c r="F338" s="6"/>
      <c r="G338" s="51">
        <v>78569</v>
      </c>
      <c r="H338" s="1">
        <v>2</v>
      </c>
    </row>
    <row r="339" spans="2:9" x14ac:dyDescent="0.25">
      <c r="D339" s="23" t="s">
        <v>116</v>
      </c>
      <c r="E339" s="24"/>
      <c r="F339" s="25"/>
      <c r="G339" s="45">
        <f>SUM(G337:G338)</f>
        <v>113999</v>
      </c>
    </row>
    <row r="340" spans="2:9" x14ac:dyDescent="0.25">
      <c r="D340" s="2"/>
      <c r="G340" s="16"/>
    </row>
    <row r="341" spans="2:9" x14ac:dyDescent="0.25">
      <c r="D341" s="27" t="s">
        <v>132</v>
      </c>
      <c r="E341" s="24"/>
      <c r="F341" s="25"/>
      <c r="G341" s="46">
        <f>+G339+G334+G326+G330+G319+G314+G308+G303+G298+G294+G288+G278+G273+G283+G269+G264+G259+G254+G248+G244+G238+G233+G227+G221+G215+G209+G203+G197+G191+G186+G180+G175+G168</f>
        <v>22756633.439999998</v>
      </c>
      <c r="H341" s="85">
        <f>SUM(H168:H338)</f>
        <v>55</v>
      </c>
      <c r="I341" s="1" t="s">
        <v>257</v>
      </c>
    </row>
    <row r="342" spans="2:9" x14ac:dyDescent="0.25">
      <c r="D342" s="2"/>
      <c r="G342" s="16"/>
    </row>
    <row r="343" spans="2:9" x14ac:dyDescent="0.25">
      <c r="D343" s="4" t="s">
        <v>133</v>
      </c>
      <c r="G343" s="16"/>
    </row>
    <row r="344" spans="2:9" x14ac:dyDescent="0.25">
      <c r="D344" s="2"/>
      <c r="G344" s="16"/>
    </row>
    <row r="345" spans="2:9" x14ac:dyDescent="0.25">
      <c r="B345" s="2">
        <v>345</v>
      </c>
      <c r="D345" s="2" t="s">
        <v>43</v>
      </c>
      <c r="E345" s="3">
        <v>1876019</v>
      </c>
      <c r="F345" s="6">
        <v>0.25</v>
      </c>
      <c r="G345" s="16"/>
    </row>
    <row r="346" spans="2:9" x14ac:dyDescent="0.25">
      <c r="D346" s="2" t="s">
        <v>167</v>
      </c>
      <c r="F346" s="6"/>
      <c r="G346" s="39">
        <v>2500</v>
      </c>
      <c r="H346" s="1">
        <v>1</v>
      </c>
    </row>
    <row r="347" spans="2:9" x14ac:dyDescent="0.25">
      <c r="D347" s="23" t="s">
        <v>117</v>
      </c>
      <c r="E347" s="24"/>
      <c r="F347" s="25"/>
      <c r="G347" s="37">
        <f>SUM(G346:G346)</f>
        <v>2500</v>
      </c>
    </row>
    <row r="348" spans="2:9" x14ac:dyDescent="0.25">
      <c r="D348" s="2"/>
      <c r="G348" s="16"/>
    </row>
    <row r="349" spans="2:9" x14ac:dyDescent="0.25">
      <c r="B349" s="2">
        <v>347</v>
      </c>
      <c r="D349" s="2" t="s">
        <v>62</v>
      </c>
      <c r="E349" s="3">
        <v>68387</v>
      </c>
      <c r="F349" s="6">
        <v>0.25</v>
      </c>
      <c r="G349" s="16"/>
      <c r="H349" s="7"/>
    </row>
    <row r="350" spans="2:9" x14ac:dyDescent="0.25">
      <c r="D350" s="2" t="s">
        <v>167</v>
      </c>
      <c r="F350" s="6"/>
      <c r="G350" s="44">
        <v>14015</v>
      </c>
      <c r="H350" s="7"/>
    </row>
    <row r="351" spans="2:9" x14ac:dyDescent="0.25">
      <c r="D351" s="23" t="s">
        <v>118</v>
      </c>
      <c r="E351" s="24"/>
      <c r="F351" s="25"/>
      <c r="G351" s="45">
        <f>SUM(G350:G350)</f>
        <v>14015</v>
      </c>
      <c r="H351" s="7"/>
    </row>
    <row r="352" spans="2:9" x14ac:dyDescent="0.25">
      <c r="D352" s="2"/>
      <c r="G352" s="16"/>
    </row>
    <row r="353" spans="2:8" x14ac:dyDescent="0.25">
      <c r="D353" s="27" t="s">
        <v>134</v>
      </c>
      <c r="E353" s="24"/>
      <c r="F353" s="26"/>
      <c r="G353" s="46">
        <f>+G347+G351</f>
        <v>16515</v>
      </c>
      <c r="H353" s="1">
        <v>2</v>
      </c>
    </row>
    <row r="354" spans="2:8" x14ac:dyDescent="0.25">
      <c r="D354" s="4"/>
      <c r="G354" s="18"/>
    </row>
    <row r="355" spans="2:8" x14ac:dyDescent="0.25">
      <c r="D355" s="4" t="s">
        <v>162</v>
      </c>
      <c r="G355" s="18"/>
    </row>
    <row r="356" spans="2:8" x14ac:dyDescent="0.25">
      <c r="D356" s="4"/>
      <c r="G356" s="18"/>
    </row>
    <row r="357" spans="2:8" x14ac:dyDescent="0.25">
      <c r="B357" s="2">
        <v>486</v>
      </c>
      <c r="D357" s="2" t="s">
        <v>198</v>
      </c>
      <c r="E357" s="3">
        <v>68387</v>
      </c>
      <c r="F357" s="6">
        <v>0.25</v>
      </c>
      <c r="G357" s="16"/>
    </row>
    <row r="358" spans="2:8" x14ac:dyDescent="0.25">
      <c r="D358" s="2" t="s">
        <v>172</v>
      </c>
      <c r="F358" s="6"/>
      <c r="G358" s="39">
        <v>10</v>
      </c>
    </row>
    <row r="359" spans="2:8" x14ac:dyDescent="0.25">
      <c r="D359" s="23" t="s">
        <v>199</v>
      </c>
      <c r="E359" s="24"/>
      <c r="F359" s="25"/>
      <c r="G359" s="37">
        <f>SUM(G358:G358)</f>
        <v>10</v>
      </c>
    </row>
    <row r="360" spans="2:8" s="36" customFormat="1" x14ac:dyDescent="0.25">
      <c r="B360" s="35"/>
      <c r="D360" s="28"/>
      <c r="E360" s="29"/>
      <c r="F360" s="30"/>
      <c r="G360" s="15"/>
    </row>
    <row r="361" spans="2:8" s="36" customFormat="1" x14ac:dyDescent="0.25">
      <c r="B361" s="35">
        <v>487</v>
      </c>
      <c r="D361" s="28" t="s">
        <v>207</v>
      </c>
      <c r="E361" s="29"/>
      <c r="F361" s="30"/>
      <c r="G361" s="39"/>
    </row>
    <row r="362" spans="2:8" s="36" customFormat="1" x14ac:dyDescent="0.25">
      <c r="B362" s="35"/>
      <c r="D362" s="35" t="s">
        <v>189</v>
      </c>
      <c r="E362" s="29"/>
      <c r="F362" s="30"/>
      <c r="G362" s="39">
        <v>22000</v>
      </c>
    </row>
    <row r="363" spans="2:8" s="36" customFormat="1" x14ac:dyDescent="0.25">
      <c r="B363" s="35"/>
      <c r="D363" s="23" t="s">
        <v>208</v>
      </c>
      <c r="E363" s="24"/>
      <c r="F363" s="25"/>
      <c r="G363" s="37">
        <f>SUM(G361:G362)</f>
        <v>22000</v>
      </c>
    </row>
    <row r="364" spans="2:8" x14ac:dyDescent="0.25">
      <c r="D364" s="4"/>
      <c r="G364" s="18"/>
    </row>
    <row r="365" spans="2:8" x14ac:dyDescent="0.25">
      <c r="D365" s="27" t="s">
        <v>163</v>
      </c>
      <c r="E365" s="24"/>
      <c r="F365" s="26"/>
      <c r="G365" s="38">
        <f>+G359+G363</f>
        <v>22010</v>
      </c>
      <c r="H365" s="1">
        <v>2</v>
      </c>
    </row>
    <row r="366" spans="2:8" x14ac:dyDescent="0.25">
      <c r="D366" s="2"/>
      <c r="G366" s="16"/>
    </row>
    <row r="367" spans="2:8" x14ac:dyDescent="0.25">
      <c r="D367" s="4" t="s">
        <v>135</v>
      </c>
      <c r="G367" s="16"/>
    </row>
    <row r="368" spans="2:8" x14ac:dyDescent="0.25">
      <c r="D368" s="2"/>
      <c r="G368" s="16"/>
    </row>
    <row r="369" spans="2:7" x14ac:dyDescent="0.25">
      <c r="B369" s="2">
        <v>508</v>
      </c>
      <c r="D369" s="2" t="s">
        <v>44</v>
      </c>
      <c r="E369" s="3">
        <v>1525184</v>
      </c>
      <c r="F369" s="6">
        <v>0.25</v>
      </c>
      <c r="G369" s="16"/>
    </row>
    <row r="370" spans="2:7" x14ac:dyDescent="0.25">
      <c r="D370" s="2" t="s">
        <v>85</v>
      </c>
      <c r="F370" s="6"/>
      <c r="G370" s="44">
        <v>100530</v>
      </c>
    </row>
    <row r="371" spans="2:7" x14ac:dyDescent="0.25">
      <c r="D371" s="2" t="s">
        <v>172</v>
      </c>
      <c r="F371" s="6"/>
      <c r="G371" s="51">
        <v>1965827</v>
      </c>
    </row>
    <row r="372" spans="2:7" hidden="1" x14ac:dyDescent="0.25">
      <c r="D372" s="2" t="s">
        <v>171</v>
      </c>
      <c r="F372" s="6"/>
      <c r="G372" s="51">
        <v>0</v>
      </c>
    </row>
    <row r="373" spans="2:7" x14ac:dyDescent="0.25">
      <c r="D373" s="23" t="s">
        <v>119</v>
      </c>
      <c r="E373" s="24"/>
      <c r="F373" s="25"/>
      <c r="G373" s="45">
        <f>SUM(G370:G372)</f>
        <v>2066357</v>
      </c>
    </row>
    <row r="374" spans="2:7" x14ac:dyDescent="0.25">
      <c r="D374" s="2"/>
      <c r="G374" s="16"/>
    </row>
    <row r="375" spans="2:7" x14ac:dyDescent="0.25">
      <c r="B375" s="2">
        <v>510</v>
      </c>
      <c r="D375" s="2" t="s">
        <v>137</v>
      </c>
      <c r="E375" s="3">
        <v>1495760</v>
      </c>
      <c r="F375" s="6">
        <v>0.25</v>
      </c>
      <c r="G375" s="16"/>
    </row>
    <row r="376" spans="2:7" x14ac:dyDescent="0.25">
      <c r="D376" s="2" t="s">
        <v>85</v>
      </c>
      <c r="F376" s="6"/>
      <c r="G376" s="44">
        <v>379809</v>
      </c>
    </row>
    <row r="377" spans="2:7" x14ac:dyDescent="0.25">
      <c r="D377" s="2" t="s">
        <v>172</v>
      </c>
      <c r="F377" s="6"/>
      <c r="G377" s="51">
        <v>231930</v>
      </c>
    </row>
    <row r="378" spans="2:7" x14ac:dyDescent="0.25">
      <c r="D378" s="2" t="s">
        <v>189</v>
      </c>
      <c r="F378" s="6"/>
      <c r="G378" s="51">
        <v>417500</v>
      </c>
    </row>
    <row r="379" spans="2:7" x14ac:dyDescent="0.25">
      <c r="D379" s="2" t="s">
        <v>167</v>
      </c>
      <c r="F379" s="6"/>
      <c r="G379" s="51">
        <v>42345</v>
      </c>
    </row>
    <row r="380" spans="2:7" x14ac:dyDescent="0.25">
      <c r="D380" s="23" t="s">
        <v>138</v>
      </c>
      <c r="E380" s="24"/>
      <c r="F380" s="25"/>
      <c r="G380" s="45">
        <f>SUM(G376:G379)</f>
        <v>1071584</v>
      </c>
    </row>
    <row r="381" spans="2:7" x14ac:dyDescent="0.25">
      <c r="D381" s="2"/>
      <c r="G381" s="16"/>
    </row>
    <row r="382" spans="2:7" x14ac:dyDescent="0.25">
      <c r="B382" s="2">
        <v>515</v>
      </c>
      <c r="D382" s="2" t="s">
        <v>83</v>
      </c>
      <c r="E382" s="3">
        <v>1495760</v>
      </c>
      <c r="F382" s="6">
        <v>0.25</v>
      </c>
      <c r="G382" s="16"/>
    </row>
    <row r="383" spans="2:7" x14ac:dyDescent="0.25">
      <c r="D383" s="2" t="s">
        <v>85</v>
      </c>
      <c r="F383" s="6"/>
      <c r="G383" s="44">
        <v>2266018</v>
      </c>
    </row>
    <row r="384" spans="2:7" x14ac:dyDescent="0.25">
      <c r="D384" s="2" t="s">
        <v>172</v>
      </c>
      <c r="F384" s="6"/>
      <c r="G384" s="51">
        <v>1714605</v>
      </c>
    </row>
    <row r="385" spans="2:7" x14ac:dyDescent="0.25">
      <c r="D385" s="2" t="s">
        <v>171</v>
      </c>
      <c r="F385" s="6"/>
      <c r="G385" s="51">
        <v>2258722</v>
      </c>
    </row>
    <row r="386" spans="2:7" x14ac:dyDescent="0.25">
      <c r="D386" s="2" t="s">
        <v>167</v>
      </c>
      <c r="F386" s="6"/>
      <c r="G386" s="51">
        <v>482825</v>
      </c>
    </row>
    <row r="387" spans="2:7" x14ac:dyDescent="0.25">
      <c r="D387" s="23" t="s">
        <v>120</v>
      </c>
      <c r="E387" s="24"/>
      <c r="F387" s="25"/>
      <c r="G387" s="37">
        <f>SUM(G383:G386)</f>
        <v>6722170</v>
      </c>
    </row>
    <row r="388" spans="2:7" x14ac:dyDescent="0.25">
      <c r="D388" s="2"/>
      <c r="F388" s="6"/>
      <c r="G388" s="16"/>
    </row>
    <row r="389" spans="2:7" hidden="1" x14ac:dyDescent="0.25">
      <c r="B389" s="2">
        <v>516</v>
      </c>
      <c r="D389" s="2" t="s">
        <v>182</v>
      </c>
      <c r="E389" s="3">
        <v>1495760</v>
      </c>
      <c r="F389" s="6">
        <v>0.25</v>
      </c>
      <c r="G389" s="16"/>
    </row>
    <row r="390" spans="2:7" s="32" customFormat="1" hidden="1" x14ac:dyDescent="0.25">
      <c r="B390" s="31"/>
      <c r="D390" s="31" t="s">
        <v>172</v>
      </c>
      <c r="E390" s="3"/>
      <c r="F390" s="6"/>
      <c r="G390" s="39">
        <v>0</v>
      </c>
    </row>
    <row r="391" spans="2:7" hidden="1" x14ac:dyDescent="0.25">
      <c r="D391" s="2" t="s">
        <v>189</v>
      </c>
      <c r="F391" s="6"/>
      <c r="G391" s="42">
        <v>0</v>
      </c>
    </row>
    <row r="392" spans="2:7" hidden="1" x14ac:dyDescent="0.25">
      <c r="D392" s="23" t="s">
        <v>183</v>
      </c>
      <c r="E392" s="24"/>
      <c r="F392" s="25"/>
      <c r="G392" s="37">
        <f>SUM(G390:G391)</f>
        <v>0</v>
      </c>
    </row>
    <row r="393" spans="2:7" hidden="1" x14ac:dyDescent="0.25">
      <c r="D393" s="2"/>
      <c r="G393" s="16"/>
    </row>
    <row r="394" spans="2:7" x14ac:dyDescent="0.25">
      <c r="B394" s="2">
        <v>518</v>
      </c>
      <c r="D394" s="2" t="s">
        <v>84</v>
      </c>
      <c r="E394" s="3">
        <v>2457794</v>
      </c>
      <c r="F394" s="6">
        <v>0.25</v>
      </c>
      <c r="G394" s="16"/>
    </row>
    <row r="395" spans="2:7" x14ac:dyDescent="0.25">
      <c r="D395" s="2" t="s">
        <v>85</v>
      </c>
      <c r="F395" s="6"/>
      <c r="G395" s="39">
        <v>2467992</v>
      </c>
    </row>
    <row r="396" spans="2:7" x14ac:dyDescent="0.25">
      <c r="D396" s="2" t="s">
        <v>172</v>
      </c>
      <c r="F396" s="6"/>
      <c r="G396" s="51">
        <v>1838184</v>
      </c>
    </row>
    <row r="397" spans="2:7" x14ac:dyDescent="0.25">
      <c r="D397" s="2" t="s">
        <v>189</v>
      </c>
      <c r="F397" s="6"/>
      <c r="G397" s="51">
        <v>1269176</v>
      </c>
    </row>
    <row r="398" spans="2:7" x14ac:dyDescent="0.25">
      <c r="D398" s="2" t="s">
        <v>167</v>
      </c>
      <c r="F398" s="6"/>
      <c r="G398" s="51">
        <v>470655</v>
      </c>
    </row>
    <row r="399" spans="2:7" x14ac:dyDescent="0.25">
      <c r="D399" s="2" t="s">
        <v>191</v>
      </c>
      <c r="F399" s="6"/>
      <c r="G399" s="51">
        <v>806400</v>
      </c>
    </row>
    <row r="400" spans="2:7" x14ac:dyDescent="0.25">
      <c r="D400" s="23" t="s">
        <v>121</v>
      </c>
      <c r="F400" s="6"/>
      <c r="G400" s="37">
        <f>SUM(G395:G399)</f>
        <v>6852407</v>
      </c>
    </row>
    <row r="401" spans="2:9" x14ac:dyDescent="0.25">
      <c r="D401" s="2"/>
      <c r="G401" s="16"/>
    </row>
    <row r="402" spans="2:9" x14ac:dyDescent="0.25">
      <c r="B402" s="2">
        <v>521</v>
      </c>
      <c r="D402" s="2" t="s">
        <v>164</v>
      </c>
      <c r="G402" s="16"/>
    </row>
    <row r="403" spans="2:9" x14ac:dyDescent="0.25">
      <c r="D403" s="2" t="s">
        <v>172</v>
      </c>
      <c r="F403" s="6"/>
      <c r="G403" s="44">
        <v>4500</v>
      </c>
    </row>
    <row r="404" spans="2:9" x14ac:dyDescent="0.25">
      <c r="D404" s="2" t="s">
        <v>189</v>
      </c>
      <c r="F404" s="6"/>
      <c r="G404" s="50">
        <v>0</v>
      </c>
    </row>
    <row r="405" spans="2:9" x14ac:dyDescent="0.25">
      <c r="D405" s="23" t="s">
        <v>165</v>
      </c>
      <c r="E405" s="24"/>
      <c r="F405" s="25"/>
      <c r="G405" s="45">
        <f>SUM(G403:G404)</f>
        <v>4500</v>
      </c>
    </row>
    <row r="406" spans="2:9" x14ac:dyDescent="0.25">
      <c r="D406" s="2"/>
      <c r="G406" s="16"/>
    </row>
    <row r="407" spans="2:9" x14ac:dyDescent="0.25">
      <c r="B407" s="2">
        <v>522</v>
      </c>
      <c r="D407" s="2" t="s">
        <v>77</v>
      </c>
      <c r="G407" s="16"/>
    </row>
    <row r="408" spans="2:9" hidden="1" x14ac:dyDescent="0.25">
      <c r="D408" s="2" t="s">
        <v>172</v>
      </c>
      <c r="F408" s="6"/>
      <c r="G408" s="44">
        <v>0</v>
      </c>
    </row>
    <row r="409" spans="2:9" x14ac:dyDescent="0.25">
      <c r="D409" s="2" t="s">
        <v>167</v>
      </c>
      <c r="F409" s="6"/>
      <c r="G409" s="69">
        <v>686350</v>
      </c>
    </row>
    <row r="410" spans="2:9" x14ac:dyDescent="0.25">
      <c r="D410" s="23" t="s">
        <v>122</v>
      </c>
      <c r="E410" s="24"/>
      <c r="F410" s="25"/>
      <c r="G410" s="45">
        <f>SUM(G408:G409)</f>
        <v>686350</v>
      </c>
    </row>
    <row r="411" spans="2:9" x14ac:dyDescent="0.25">
      <c r="D411" s="2"/>
      <c r="G411" s="16"/>
    </row>
    <row r="412" spans="2:9" hidden="1" x14ac:dyDescent="0.25">
      <c r="B412" s="2">
        <v>571</v>
      </c>
      <c r="D412" s="2" t="s">
        <v>180</v>
      </c>
      <c r="G412" s="16"/>
    </row>
    <row r="413" spans="2:9" hidden="1" x14ac:dyDescent="0.25">
      <c r="D413" s="2" t="s">
        <v>171</v>
      </c>
      <c r="F413" s="6"/>
      <c r="G413" s="16">
        <v>0</v>
      </c>
    </row>
    <row r="414" spans="2:9" hidden="1" x14ac:dyDescent="0.25">
      <c r="D414" s="23" t="s">
        <v>181</v>
      </c>
      <c r="E414" s="24"/>
      <c r="F414" s="25"/>
      <c r="G414" s="70">
        <f>SUM(G413:G413)</f>
        <v>0</v>
      </c>
    </row>
    <row r="415" spans="2:9" hidden="1" x14ac:dyDescent="0.25">
      <c r="D415" s="2"/>
      <c r="G415" s="16"/>
    </row>
    <row r="416" spans="2:9" x14ac:dyDescent="0.25">
      <c r="D416" s="27" t="s">
        <v>136</v>
      </c>
      <c r="E416" s="24"/>
      <c r="F416" s="26"/>
      <c r="G416" s="38">
        <f>+G373+G380+G387+G392+G400+G405+G410+G414</f>
        <v>17403368</v>
      </c>
      <c r="H416" s="1">
        <v>18</v>
      </c>
      <c r="I416" s="1" t="s">
        <v>258</v>
      </c>
    </row>
    <row r="417" spans="2:8" x14ac:dyDescent="0.25">
      <c r="D417" s="2"/>
      <c r="G417" s="16"/>
    </row>
    <row r="418" spans="2:8" x14ac:dyDescent="0.25">
      <c r="D418" s="4" t="s">
        <v>139</v>
      </c>
      <c r="G418" s="16"/>
    </row>
    <row r="419" spans="2:8" x14ac:dyDescent="0.25">
      <c r="D419" s="2"/>
      <c r="G419" s="16"/>
    </row>
    <row r="420" spans="2:8" x14ac:dyDescent="0.25">
      <c r="B420" s="2">
        <v>660</v>
      </c>
      <c r="D420" s="2" t="s">
        <v>63</v>
      </c>
      <c r="E420" s="3">
        <v>3168854</v>
      </c>
      <c r="F420" s="6">
        <v>0.25</v>
      </c>
      <c r="G420" s="16"/>
    </row>
    <row r="421" spans="2:8" x14ac:dyDescent="0.25">
      <c r="D421" s="2" t="s">
        <v>172</v>
      </c>
      <c r="F421" s="6"/>
      <c r="G421" s="44">
        <v>3222900</v>
      </c>
    </row>
    <row r="422" spans="2:8" x14ac:dyDescent="0.25">
      <c r="D422" s="23" t="s">
        <v>123</v>
      </c>
      <c r="E422" s="24"/>
      <c r="F422" s="25"/>
      <c r="G422" s="45">
        <f>SUM(G421:G421)</f>
        <v>3222900</v>
      </c>
    </row>
    <row r="423" spans="2:8" x14ac:dyDescent="0.25">
      <c r="D423" s="2"/>
      <c r="G423" s="16"/>
    </row>
    <row r="424" spans="2:8" x14ac:dyDescent="0.25">
      <c r="B424" s="2">
        <v>661</v>
      </c>
      <c r="D424" s="2" t="s">
        <v>184</v>
      </c>
      <c r="E424" s="3">
        <v>3168854</v>
      </c>
      <c r="F424" s="6">
        <v>0.25</v>
      </c>
      <c r="G424" s="16"/>
    </row>
    <row r="425" spans="2:8" x14ac:dyDescent="0.25">
      <c r="D425" s="2" t="s">
        <v>172</v>
      </c>
      <c r="F425" s="6"/>
      <c r="G425" s="44">
        <v>45000</v>
      </c>
    </row>
    <row r="426" spans="2:8" x14ac:dyDescent="0.25">
      <c r="D426" s="23" t="s">
        <v>185</v>
      </c>
      <c r="E426" s="24"/>
      <c r="F426" s="25"/>
      <c r="G426" s="45">
        <f>SUM(G425:G425)</f>
        <v>45000</v>
      </c>
    </row>
    <row r="427" spans="2:8" x14ac:dyDescent="0.25">
      <c r="D427" s="2"/>
      <c r="G427" s="16"/>
    </row>
    <row r="428" spans="2:8" x14ac:dyDescent="0.25">
      <c r="B428" s="2">
        <v>662</v>
      </c>
      <c r="D428" s="2" t="s">
        <v>64</v>
      </c>
      <c r="E428" s="3">
        <v>145000</v>
      </c>
      <c r="F428" s="6">
        <v>0.25</v>
      </c>
      <c r="G428" s="16"/>
    </row>
    <row r="429" spans="2:8" x14ac:dyDescent="0.25">
      <c r="D429" s="2" t="s">
        <v>85</v>
      </c>
      <c r="F429" s="6"/>
      <c r="G429" s="44">
        <v>300000</v>
      </c>
    </row>
    <row r="430" spans="2:8" x14ac:dyDescent="0.25">
      <c r="D430" s="23" t="s">
        <v>124</v>
      </c>
      <c r="E430" s="24"/>
      <c r="F430" s="25"/>
      <c r="G430" s="45">
        <f>SUM(G429:G429)</f>
        <v>300000</v>
      </c>
    </row>
    <row r="431" spans="2:8" x14ac:dyDescent="0.25">
      <c r="D431" s="2"/>
      <c r="G431" s="16"/>
    </row>
    <row r="432" spans="2:8" x14ac:dyDescent="0.25">
      <c r="B432" s="2">
        <v>663</v>
      </c>
      <c r="D432" s="2" t="s">
        <v>65</v>
      </c>
      <c r="E432" s="3">
        <v>265000</v>
      </c>
      <c r="F432" s="6">
        <v>0.25</v>
      </c>
      <c r="G432" s="16"/>
      <c r="H432" s="7"/>
    </row>
    <row r="433" spans="2:8" x14ac:dyDescent="0.25">
      <c r="D433" s="2" t="s">
        <v>172</v>
      </c>
      <c r="F433" s="6"/>
      <c r="G433" s="44">
        <v>547500</v>
      </c>
      <c r="H433" s="7"/>
    </row>
    <row r="434" spans="2:8" x14ac:dyDescent="0.25">
      <c r="D434" s="23" t="s">
        <v>125</v>
      </c>
      <c r="E434" s="24"/>
      <c r="F434" s="25"/>
      <c r="G434" s="45">
        <f>SUM(G433:G433)</f>
        <v>547500</v>
      </c>
      <c r="H434" s="7"/>
    </row>
    <row r="435" spans="2:8" x14ac:dyDescent="0.25">
      <c r="D435" s="2"/>
      <c r="F435" s="6"/>
      <c r="G435" s="16"/>
      <c r="H435" s="7"/>
    </row>
    <row r="436" spans="2:8" x14ac:dyDescent="0.25">
      <c r="D436" s="27" t="s">
        <v>140</v>
      </c>
      <c r="F436" s="6"/>
      <c r="G436" s="38">
        <f>+G422+G426+G430+G434</f>
        <v>4115400</v>
      </c>
      <c r="H436" s="7">
        <v>4</v>
      </c>
    </row>
    <row r="437" spans="2:8" x14ac:dyDescent="0.25">
      <c r="D437" s="2"/>
      <c r="G437" s="16"/>
    </row>
    <row r="438" spans="2:8" x14ac:dyDescent="0.25">
      <c r="D438" s="4" t="s">
        <v>141</v>
      </c>
      <c r="G438" s="16"/>
    </row>
    <row r="439" spans="2:8" x14ac:dyDescent="0.25">
      <c r="D439" s="2"/>
      <c r="G439" s="16"/>
    </row>
    <row r="440" spans="2:8" x14ac:dyDescent="0.25">
      <c r="B440" s="2">
        <v>734</v>
      </c>
      <c r="D440" s="2" t="s">
        <v>78</v>
      </c>
      <c r="G440" s="16"/>
    </row>
    <row r="441" spans="2:8" x14ac:dyDescent="0.25">
      <c r="D441" s="2" t="s">
        <v>172</v>
      </c>
      <c r="F441" s="6"/>
      <c r="G441" s="44">
        <v>11000</v>
      </c>
    </row>
    <row r="442" spans="2:8" s="56" customFormat="1" hidden="1" x14ac:dyDescent="0.25">
      <c r="B442" s="55"/>
      <c r="D442" s="55" t="s">
        <v>191</v>
      </c>
      <c r="E442" s="3"/>
      <c r="F442" s="6"/>
      <c r="G442" s="44">
        <v>0</v>
      </c>
    </row>
    <row r="443" spans="2:8" x14ac:dyDescent="0.25">
      <c r="D443" s="23" t="s">
        <v>126</v>
      </c>
      <c r="E443" s="24"/>
      <c r="F443" s="25"/>
      <c r="G443" s="45">
        <f>SUM(G441:G442)</f>
        <v>11000</v>
      </c>
    </row>
    <row r="444" spans="2:8" x14ac:dyDescent="0.25">
      <c r="D444" s="2"/>
      <c r="G444" s="16"/>
    </row>
    <row r="445" spans="2:8" x14ac:dyDescent="0.25">
      <c r="B445" s="2">
        <v>738</v>
      </c>
      <c r="D445" s="2" t="s">
        <v>69</v>
      </c>
      <c r="E445" s="3">
        <v>29580</v>
      </c>
      <c r="F445" s="6">
        <v>0.25</v>
      </c>
      <c r="G445" s="16"/>
    </row>
    <row r="446" spans="2:8" x14ac:dyDescent="0.25">
      <c r="D446" s="2" t="s">
        <v>85</v>
      </c>
      <c r="F446" s="6"/>
      <c r="G446" s="44">
        <v>10239</v>
      </c>
    </row>
    <row r="447" spans="2:8" x14ac:dyDescent="0.25">
      <c r="D447" s="2" t="s">
        <v>172</v>
      </c>
      <c r="F447" s="6"/>
      <c r="G447" s="51">
        <v>25747</v>
      </c>
    </row>
    <row r="448" spans="2:8" x14ac:dyDescent="0.25">
      <c r="D448" s="23" t="s">
        <v>127</v>
      </c>
      <c r="E448" s="24"/>
      <c r="F448" s="25"/>
      <c r="G448" s="45">
        <f>SUM(G446:G447)</f>
        <v>35986</v>
      </c>
    </row>
    <row r="449" spans="2:11" x14ac:dyDescent="0.25">
      <c r="D449" s="2"/>
      <c r="G449" s="16"/>
    </row>
    <row r="450" spans="2:11" x14ac:dyDescent="0.25">
      <c r="B450" s="2">
        <v>741</v>
      </c>
      <c r="D450" s="2" t="s">
        <v>66</v>
      </c>
      <c r="E450" s="3">
        <v>127000</v>
      </c>
      <c r="F450" s="6">
        <v>0.25</v>
      </c>
      <c r="G450" s="16"/>
    </row>
    <row r="451" spans="2:11" x14ac:dyDescent="0.25">
      <c r="D451" s="2" t="s">
        <v>85</v>
      </c>
      <c r="F451" s="6"/>
      <c r="G451" s="44">
        <v>117000</v>
      </c>
    </row>
    <row r="452" spans="2:11" x14ac:dyDescent="0.25">
      <c r="D452" s="2" t="s">
        <v>172</v>
      </c>
      <c r="F452" s="6"/>
      <c r="G452" s="51">
        <v>2500</v>
      </c>
    </row>
    <row r="453" spans="2:11" x14ac:dyDescent="0.25">
      <c r="D453" s="23" t="s">
        <v>128</v>
      </c>
      <c r="E453" s="24"/>
      <c r="F453" s="25"/>
      <c r="G453" s="45">
        <f>SUM(G451:G452)</f>
        <v>119500</v>
      </c>
    </row>
    <row r="454" spans="2:11" x14ac:dyDescent="0.25">
      <c r="D454" s="2"/>
      <c r="G454" s="16"/>
    </row>
    <row r="455" spans="2:11" x14ac:dyDescent="0.25">
      <c r="B455" s="2">
        <v>742</v>
      </c>
      <c r="D455" s="2" t="s">
        <v>67</v>
      </c>
      <c r="E455" s="3">
        <v>127000</v>
      </c>
      <c r="F455" s="6">
        <v>0.25</v>
      </c>
      <c r="G455" s="16"/>
      <c r="H455" s="7"/>
    </row>
    <row r="456" spans="2:11" x14ac:dyDescent="0.25">
      <c r="D456" s="2" t="s">
        <v>85</v>
      </c>
      <c r="F456" s="6"/>
      <c r="G456" s="44">
        <v>118000</v>
      </c>
      <c r="H456" s="7"/>
    </row>
    <row r="457" spans="2:11" x14ac:dyDescent="0.25">
      <c r="D457" s="2" t="s">
        <v>172</v>
      </c>
      <c r="F457" s="6"/>
      <c r="G457" s="51">
        <v>2500</v>
      </c>
      <c r="H457" s="7"/>
    </row>
    <row r="458" spans="2:11" x14ac:dyDescent="0.25">
      <c r="D458" s="23" t="s">
        <v>129</v>
      </c>
      <c r="E458" s="24"/>
      <c r="F458" s="25"/>
      <c r="G458" s="45">
        <f>SUM(G456:G457)</f>
        <v>120500</v>
      </c>
      <c r="H458" s="7"/>
    </row>
    <row r="459" spans="2:11" x14ac:dyDescent="0.25">
      <c r="D459" s="2"/>
      <c r="F459" s="6"/>
      <c r="G459" s="16"/>
    </row>
    <row r="460" spans="2:11" x14ac:dyDescent="0.25">
      <c r="D460" s="27" t="s">
        <v>142</v>
      </c>
      <c r="E460" s="24"/>
      <c r="F460" s="25"/>
      <c r="G460" s="38">
        <f>+G443+G448+G453+G458</f>
        <v>286986</v>
      </c>
      <c r="H460" s="1">
        <v>7</v>
      </c>
      <c r="I460" s="1" t="s">
        <v>258</v>
      </c>
    </row>
    <row r="461" spans="2:11" x14ac:dyDescent="0.25">
      <c r="D461" s="2"/>
      <c r="F461" s="6"/>
      <c r="G461" s="17"/>
      <c r="J461" s="1" t="s">
        <v>256</v>
      </c>
    </row>
    <row r="462" spans="2:11" ht="16.5" thickBot="1" x14ac:dyDescent="0.3">
      <c r="D462" s="62" t="s">
        <v>216</v>
      </c>
      <c r="E462" s="63"/>
      <c r="F462" s="64"/>
      <c r="G462" s="65">
        <f>+G159+G341+G353+G365+G416+G436+G460-1</f>
        <v>60765458.439999998</v>
      </c>
      <c r="J462" s="49">
        <v>60765459</v>
      </c>
      <c r="K462" s="78">
        <f>G462-J462</f>
        <v>-0.56000000238418579</v>
      </c>
    </row>
    <row r="463" spans="2:11" ht="17.25" thickTop="1" thickBot="1" x14ac:dyDescent="0.3">
      <c r="F463" s="6"/>
    </row>
    <row r="464" spans="2:11" ht="16.5" thickBot="1" x14ac:dyDescent="0.3">
      <c r="H464" s="86">
        <v>138</v>
      </c>
      <c r="I464" s="87" t="s">
        <v>258</v>
      </c>
      <c r="J464" s="88"/>
    </row>
    <row r="465" spans="1:7" x14ac:dyDescent="0.25">
      <c r="A465" s="115" t="s">
        <v>56</v>
      </c>
      <c r="B465" s="115"/>
      <c r="C465" s="115"/>
      <c r="D465" s="115"/>
      <c r="E465" s="115"/>
      <c r="F465" s="115"/>
      <c r="G465" s="115"/>
    </row>
    <row r="466" spans="1:7" x14ac:dyDescent="0.25">
      <c r="A466" s="115" t="s">
        <v>48</v>
      </c>
      <c r="B466" s="115"/>
      <c r="C466" s="115"/>
      <c r="D466" s="115"/>
      <c r="E466" s="115"/>
      <c r="F466" s="115"/>
      <c r="G466" s="115"/>
    </row>
    <row r="467" spans="1:7" x14ac:dyDescent="0.25">
      <c r="B467" s="1"/>
      <c r="E467" s="1"/>
      <c r="G467" s="1"/>
    </row>
    <row r="468" spans="1:7" x14ac:dyDescent="0.25">
      <c r="A468" s="115" t="s">
        <v>79</v>
      </c>
      <c r="B468" s="115"/>
      <c r="C468" s="115"/>
      <c r="D468" s="115"/>
      <c r="E468" s="115"/>
      <c r="F468" s="115"/>
      <c r="G468" s="115"/>
    </row>
    <row r="469" spans="1:7" x14ac:dyDescent="0.25">
      <c r="A469" s="115" t="s">
        <v>80</v>
      </c>
      <c r="B469" s="115"/>
      <c r="C469" s="115"/>
      <c r="D469" s="115"/>
      <c r="E469" s="115"/>
      <c r="F469" s="115"/>
      <c r="G469" s="115"/>
    </row>
    <row r="470" spans="1:7" x14ac:dyDescent="0.25">
      <c r="B470" s="1"/>
      <c r="E470" s="1"/>
      <c r="G470" s="1"/>
    </row>
    <row r="471" spans="1:7" x14ac:dyDescent="0.25">
      <c r="B471" s="110" t="s">
        <v>81</v>
      </c>
      <c r="C471" s="110"/>
      <c r="D471" s="110"/>
      <c r="E471" s="8">
        <v>8940000</v>
      </c>
      <c r="G471" s="8">
        <v>11000000</v>
      </c>
    </row>
    <row r="472" spans="1:7" x14ac:dyDescent="0.25">
      <c r="B472" s="110" t="s">
        <v>82</v>
      </c>
      <c r="C472" s="110"/>
      <c r="D472" s="110"/>
      <c r="E472" s="9">
        <v>400000</v>
      </c>
      <c r="G472" s="66">
        <v>370000</v>
      </c>
    </row>
    <row r="473" spans="1:7" x14ac:dyDescent="0.25">
      <c r="B473" s="2" t="s">
        <v>247</v>
      </c>
      <c r="C473" s="2"/>
      <c r="D473" s="2"/>
      <c r="E473" s="9"/>
      <c r="G473" s="66">
        <v>25000</v>
      </c>
    </row>
    <row r="474" spans="1:7" s="74" customFormat="1" x14ac:dyDescent="0.25">
      <c r="B474" s="73" t="s">
        <v>245</v>
      </c>
      <c r="C474" s="73"/>
      <c r="D474" s="73"/>
      <c r="E474" s="9"/>
      <c r="G474" s="66">
        <v>15000</v>
      </c>
    </row>
    <row r="475" spans="1:7" s="74" customFormat="1" x14ac:dyDescent="0.25">
      <c r="B475" s="73" t="s">
        <v>248</v>
      </c>
      <c r="C475" s="73"/>
      <c r="D475" s="73"/>
      <c r="E475" s="9"/>
      <c r="G475" s="66">
        <v>5000</v>
      </c>
    </row>
    <row r="476" spans="1:7" x14ac:dyDescent="0.25">
      <c r="B476" s="2" t="s">
        <v>197</v>
      </c>
      <c r="C476" s="2"/>
      <c r="D476" s="2"/>
      <c r="E476" s="10"/>
      <c r="G476" s="66">
        <v>40000</v>
      </c>
    </row>
    <row r="477" spans="1:7" ht="16.5" thickBot="1" x14ac:dyDescent="0.3">
      <c r="B477" s="4" t="s">
        <v>143</v>
      </c>
      <c r="E477" s="11">
        <f>SUM(E471:E473)</f>
        <v>9340000</v>
      </c>
      <c r="G477" s="13">
        <f>SUM(G471:G476)</f>
        <v>11455000</v>
      </c>
    </row>
    <row r="478" spans="1:7" ht="16.5" thickTop="1" x14ac:dyDescent="0.25">
      <c r="E478" s="8"/>
      <c r="G478" s="1"/>
    </row>
    <row r="479" spans="1:7" s="75" customFormat="1" x14ac:dyDescent="0.25">
      <c r="A479" s="110" t="s">
        <v>249</v>
      </c>
      <c r="B479" s="110"/>
      <c r="C479" s="110"/>
      <c r="D479" s="110"/>
      <c r="E479" s="110"/>
      <c r="F479" s="110"/>
      <c r="G479" s="110"/>
    </row>
    <row r="480" spans="1:7" s="75" customFormat="1" x14ac:dyDescent="0.25">
      <c r="A480" s="110" t="s">
        <v>250</v>
      </c>
      <c r="B480" s="110"/>
      <c r="C480" s="110"/>
      <c r="D480" s="110"/>
      <c r="E480" s="110"/>
      <c r="F480" s="110"/>
      <c r="G480" s="110"/>
    </row>
    <row r="481" spans="1:10" s="75" customFormat="1" x14ac:dyDescent="0.25">
      <c r="A481" s="110" t="s">
        <v>251</v>
      </c>
      <c r="B481" s="110"/>
      <c r="C481" s="110"/>
      <c r="D481" s="110"/>
      <c r="E481" s="110"/>
      <c r="F481" s="110"/>
      <c r="G481" s="110"/>
    </row>
    <row r="482" spans="1:10" s="75" customFormat="1" x14ac:dyDescent="0.25">
      <c r="A482" s="110" t="s">
        <v>252</v>
      </c>
      <c r="B482" s="110"/>
      <c r="C482" s="110"/>
      <c r="D482" s="110"/>
      <c r="E482" s="110"/>
      <c r="F482" s="110"/>
      <c r="G482" s="110"/>
    </row>
    <row r="483" spans="1:10" x14ac:dyDescent="0.25">
      <c r="E483" s="8"/>
      <c r="G483" s="1"/>
    </row>
    <row r="484" spans="1:10" x14ac:dyDescent="0.25">
      <c r="B484" s="4" t="s">
        <v>253</v>
      </c>
      <c r="G484" s="1"/>
    </row>
    <row r="485" spans="1:10" s="72" customFormat="1" x14ac:dyDescent="0.25">
      <c r="B485" s="4"/>
      <c r="E485" s="3"/>
    </row>
    <row r="486" spans="1:10" s="72" customFormat="1" x14ac:dyDescent="0.25">
      <c r="B486" s="71" t="s">
        <v>236</v>
      </c>
      <c r="E486" s="3"/>
    </row>
    <row r="487" spans="1:10" s="72" customFormat="1" x14ac:dyDescent="0.25">
      <c r="B487" s="4"/>
      <c r="C487" s="71" t="s">
        <v>237</v>
      </c>
      <c r="E487" s="3"/>
      <c r="G487" s="3">
        <v>3316.44</v>
      </c>
    </row>
    <row r="488" spans="1:10" x14ac:dyDescent="0.25">
      <c r="G488" s="1"/>
    </row>
    <row r="489" spans="1:10" x14ac:dyDescent="0.25">
      <c r="B489" s="2" t="s">
        <v>168</v>
      </c>
      <c r="G489" s="20"/>
    </row>
    <row r="490" spans="1:10" s="22" customFormat="1" x14ac:dyDescent="0.25">
      <c r="B490" s="21"/>
      <c r="C490" s="22" t="s">
        <v>196</v>
      </c>
      <c r="E490" s="3"/>
      <c r="G490" s="20">
        <v>120000</v>
      </c>
    </row>
    <row r="491" spans="1:10" x14ac:dyDescent="0.25">
      <c r="C491" s="2" t="s">
        <v>169</v>
      </c>
      <c r="G491" s="20">
        <v>686400</v>
      </c>
    </row>
    <row r="492" spans="1:10" x14ac:dyDescent="0.25">
      <c r="A492" s="12"/>
      <c r="C492" s="12"/>
      <c r="D492" s="12"/>
      <c r="E492" s="12"/>
      <c r="G492" s="7"/>
    </row>
    <row r="493" spans="1:10" ht="16.5" thickBot="1" x14ac:dyDescent="0.3">
      <c r="A493" s="12"/>
      <c r="B493" s="4" t="s">
        <v>144</v>
      </c>
      <c r="E493" s="11">
        <f>SUM(E476:E491)</f>
        <v>9340000</v>
      </c>
      <c r="G493" s="13">
        <f>SUM(G487:G492)</f>
        <v>809716.44</v>
      </c>
      <c r="J493" s="78">
        <f>G477+G493</f>
        <v>12264716.439999999</v>
      </c>
    </row>
    <row r="494" spans="1:10" ht="16.5" thickTop="1" x14ac:dyDescent="0.25">
      <c r="B494" s="1"/>
      <c r="E494" s="1"/>
      <c r="G494" s="1"/>
    </row>
    <row r="495" spans="1:10" x14ac:dyDescent="0.25">
      <c r="B495" s="4" t="s">
        <v>254</v>
      </c>
    </row>
    <row r="496" spans="1:10" x14ac:dyDescent="0.25">
      <c r="A496" s="1" t="s">
        <v>49</v>
      </c>
    </row>
    <row r="497" spans="1:7" x14ac:dyDescent="0.25">
      <c r="A497" s="1" t="s">
        <v>59</v>
      </c>
    </row>
    <row r="498" spans="1:7" x14ac:dyDescent="0.25">
      <c r="A498" s="1" t="s">
        <v>51</v>
      </c>
    </row>
    <row r="499" spans="1:7" x14ac:dyDescent="0.25">
      <c r="A499" s="1" t="s">
        <v>50</v>
      </c>
    </row>
    <row r="501" spans="1:7" x14ac:dyDescent="0.25">
      <c r="B501" s="4" t="s">
        <v>255</v>
      </c>
    </row>
    <row r="502" spans="1:7" x14ac:dyDescent="0.25">
      <c r="A502" s="1" t="s">
        <v>52</v>
      </c>
    </row>
    <row r="503" spans="1:7" x14ac:dyDescent="0.25">
      <c r="A503" s="1" t="s">
        <v>53</v>
      </c>
    </row>
    <row r="504" spans="1:7" x14ac:dyDescent="0.25">
      <c r="A504" s="1" t="s">
        <v>55</v>
      </c>
    </row>
    <row r="509" spans="1:7" x14ac:dyDescent="0.25">
      <c r="A509" s="109" t="s">
        <v>233</v>
      </c>
      <c r="B509" s="109"/>
      <c r="C509" s="109"/>
      <c r="D509" s="109"/>
      <c r="E509" s="109"/>
      <c r="F509" s="109"/>
      <c r="G509" s="109"/>
    </row>
    <row r="510" spans="1:7" x14ac:dyDescent="0.25">
      <c r="B510"/>
      <c r="C510"/>
      <c r="D510"/>
      <c r="E510"/>
      <c r="F510"/>
      <c r="G510"/>
    </row>
    <row r="511" spans="1:7" x14ac:dyDescent="0.25">
      <c r="B511"/>
      <c r="C511"/>
      <c r="D511"/>
      <c r="E511"/>
      <c r="F511"/>
      <c r="G511"/>
    </row>
    <row r="512" spans="1:7" x14ac:dyDescent="0.25">
      <c r="A512" s="110" t="s">
        <v>71</v>
      </c>
      <c r="B512" s="110"/>
      <c r="C512" s="110"/>
      <c r="D512" s="110"/>
      <c r="E512" s="110"/>
      <c r="F512" s="110"/>
      <c r="G512" s="110"/>
    </row>
    <row r="513" spans="1:7" x14ac:dyDescent="0.25">
      <c r="A513" s="115" t="s">
        <v>73</v>
      </c>
      <c r="B513" s="115"/>
      <c r="C513" s="115"/>
      <c r="D513" s="115"/>
      <c r="E513" s="115"/>
      <c r="F513" s="115"/>
      <c r="G513" s="115"/>
    </row>
    <row r="514" spans="1:7" x14ac:dyDescent="0.25">
      <c r="B514"/>
      <c r="C514"/>
      <c r="D514"/>
      <c r="E514"/>
      <c r="F514"/>
      <c r="G514"/>
    </row>
    <row r="515" spans="1:7" x14ac:dyDescent="0.25">
      <c r="B515"/>
      <c r="C515"/>
      <c r="D515"/>
      <c r="E515"/>
      <c r="F515"/>
      <c r="G515"/>
    </row>
    <row r="516" spans="1:7" x14ac:dyDescent="0.25">
      <c r="A516" s="109" t="s">
        <v>232</v>
      </c>
      <c r="B516" s="109"/>
      <c r="C516" s="109"/>
      <c r="D516" s="109"/>
      <c r="E516" s="109"/>
      <c r="F516" s="109"/>
      <c r="G516" s="109"/>
    </row>
    <row r="519" spans="1:7" x14ac:dyDescent="0.25">
      <c r="A519" s="110" t="s">
        <v>72</v>
      </c>
      <c r="B519" s="110"/>
      <c r="C519" s="110"/>
      <c r="D519" s="110"/>
      <c r="E519" s="110"/>
      <c r="F519" s="110"/>
      <c r="G519" s="110"/>
    </row>
    <row r="520" spans="1:7" x14ac:dyDescent="0.25">
      <c r="A520" s="115" t="s">
        <v>54</v>
      </c>
      <c r="B520" s="115"/>
      <c r="C520" s="115"/>
      <c r="D520" s="115"/>
      <c r="E520" s="115"/>
      <c r="F520" s="115"/>
      <c r="G520" s="115"/>
    </row>
  </sheetData>
  <mergeCells count="34">
    <mergeCell ref="A479:G479"/>
    <mergeCell ref="A480:G480"/>
    <mergeCell ref="A481:G481"/>
    <mergeCell ref="A482:G482"/>
    <mergeCell ref="B472:D472"/>
    <mergeCell ref="A520:G520"/>
    <mergeCell ref="A509:G509"/>
    <mergeCell ref="A512:G512"/>
    <mergeCell ref="A519:G519"/>
    <mergeCell ref="A14:G14"/>
    <mergeCell ref="A465:G465"/>
    <mergeCell ref="A15:G15"/>
    <mergeCell ref="A16:G16"/>
    <mergeCell ref="A17:G17"/>
    <mergeCell ref="A18:G18"/>
    <mergeCell ref="A466:G466"/>
    <mergeCell ref="B471:D471"/>
    <mergeCell ref="A468:G468"/>
    <mergeCell ref="A469:G469"/>
    <mergeCell ref="A516:G516"/>
    <mergeCell ref="A513:G513"/>
    <mergeCell ref="A13:G13"/>
    <mergeCell ref="A6:G6"/>
    <mergeCell ref="A7:G7"/>
    <mergeCell ref="A8:G8"/>
    <mergeCell ref="A11:G11"/>
    <mergeCell ref="A9:G9"/>
    <mergeCell ref="A10:G10"/>
    <mergeCell ref="A5:G5"/>
    <mergeCell ref="A12:G12"/>
    <mergeCell ref="A1:G1"/>
    <mergeCell ref="A2:G2"/>
    <mergeCell ref="A4:G4"/>
    <mergeCell ref="A3:G3"/>
  </mergeCells>
  <phoneticPr fontId="0" type="noConversion"/>
  <printOptions horizontalCentered="1"/>
  <pageMargins left="0.5" right="0.5" top="0.75" bottom="0.75" header="0" footer="0"/>
  <pageSetup paperSize="5" scale="99" fitToHeight="10" orientation="portrait" horizontalDpi="300" verticalDpi="300" r:id="rId1"/>
  <headerFooter alignWithMargins="0"/>
  <rowBreaks count="9" manualBreakCount="9">
    <brk id="58" max="6" man="1"/>
    <brk id="119" max="6" man="1"/>
    <brk id="159" max="6" man="1"/>
    <brk id="227" max="6" man="1"/>
    <brk id="298" max="6" man="1"/>
    <brk id="341" max="6" man="1"/>
    <brk id="365" max="6" man="1"/>
    <brk id="416" max="6" man="1"/>
    <brk id="46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R504"/>
  <sheetViews>
    <sheetView tabSelected="1" zoomScaleNormal="100" workbookViewId="0">
      <selection activeCell="E23" sqref="E23"/>
    </sheetView>
  </sheetViews>
  <sheetFormatPr defaultColWidth="9.140625" defaultRowHeight="15.75" x14ac:dyDescent="0.25"/>
  <cols>
    <col min="1" max="1" width="3.42578125" style="84" customWidth="1"/>
    <col min="2" max="2" width="9.7109375" style="81" customWidth="1"/>
    <col min="3" max="3" width="2.140625" style="84" customWidth="1"/>
    <col min="4" max="4" width="58.5703125" style="84" customWidth="1"/>
    <col min="5" max="5" width="17" style="3" customWidth="1"/>
    <col min="6" max="6" width="9.28515625" style="84" hidden="1" customWidth="1"/>
    <col min="7" max="7" width="19.140625" style="3" hidden="1" customWidth="1"/>
    <col min="8" max="8" width="12.5703125" style="3" hidden="1" customWidth="1"/>
    <col min="9" max="9" width="12.5703125" style="3" customWidth="1"/>
    <col min="10" max="10" width="13.85546875" style="84" hidden="1" customWidth="1"/>
    <col min="11" max="11" width="0" style="84" hidden="1" customWidth="1"/>
    <col min="12" max="12" width="17" style="84" hidden="1" customWidth="1"/>
    <col min="13" max="13" width="19.28515625" style="84" hidden="1" customWidth="1"/>
    <col min="14" max="14" width="13.7109375" style="84" hidden="1" customWidth="1"/>
    <col min="15" max="15" width="19.28515625" style="84" hidden="1" customWidth="1"/>
    <col min="16" max="16" width="13.42578125" style="84" hidden="1" customWidth="1"/>
    <col min="17" max="17" width="15.5703125" style="84" hidden="1" customWidth="1"/>
    <col min="18" max="18" width="19.7109375" style="84" hidden="1" customWidth="1"/>
    <col min="19" max="38" width="0" style="84" hidden="1" customWidth="1"/>
    <col min="39" max="16384" width="9.140625" style="84"/>
  </cols>
  <sheetData>
    <row r="1" spans="1:11" x14ac:dyDescent="0.25">
      <c r="B1" s="84"/>
      <c r="E1" s="8"/>
      <c r="G1" s="84"/>
      <c r="H1" s="82"/>
      <c r="I1" s="82"/>
    </row>
    <row r="2" spans="1:11" s="107" customFormat="1" x14ac:dyDescent="0.25">
      <c r="A2" s="116"/>
      <c r="B2" s="116"/>
      <c r="C2" s="116"/>
      <c r="D2" s="116"/>
      <c r="E2" s="116"/>
      <c r="F2" s="108"/>
      <c r="G2" s="108"/>
      <c r="H2" s="108"/>
      <c r="I2" s="108"/>
    </row>
    <row r="3" spans="1:11" s="107" customFormat="1" x14ac:dyDescent="0.25">
      <c r="A3" s="110" t="s">
        <v>283</v>
      </c>
      <c r="B3" s="110"/>
      <c r="C3" s="110"/>
      <c r="D3" s="110"/>
      <c r="E3" s="110"/>
      <c r="F3" s="110"/>
      <c r="G3" s="110"/>
      <c r="H3" s="108"/>
      <c r="I3" s="108"/>
    </row>
    <row r="4" spans="1:11" s="107" customFormat="1" x14ac:dyDescent="0.25">
      <c r="A4" s="111" t="s">
        <v>284</v>
      </c>
      <c r="B4" s="112"/>
      <c r="C4" s="112"/>
      <c r="D4" s="112"/>
      <c r="E4" s="112"/>
      <c r="F4" s="112"/>
      <c r="G4" s="112"/>
      <c r="H4" s="108"/>
      <c r="I4" s="108"/>
    </row>
    <row r="5" spans="1:11" x14ac:dyDescent="0.25">
      <c r="A5" s="114"/>
      <c r="B5" s="114"/>
      <c r="C5" s="114"/>
      <c r="D5" s="114"/>
      <c r="E5" s="114"/>
      <c r="F5" s="114"/>
      <c r="G5" s="114"/>
      <c r="H5" s="83"/>
      <c r="I5" s="83"/>
    </row>
    <row r="6" spans="1:11" x14ac:dyDescent="0.25">
      <c r="A6" s="113" t="s">
        <v>285</v>
      </c>
      <c r="B6" s="113"/>
      <c r="C6" s="113"/>
      <c r="D6" s="113"/>
      <c r="E6" s="113"/>
      <c r="F6" s="100"/>
      <c r="G6" s="100"/>
      <c r="H6" s="80"/>
      <c r="I6" s="80"/>
    </row>
    <row r="7" spans="1:11" x14ac:dyDescent="0.25">
      <c r="A7" s="109"/>
      <c r="B7" s="109"/>
      <c r="C7" s="109"/>
      <c r="D7" s="109"/>
      <c r="E7" s="109"/>
      <c r="F7" s="109"/>
      <c r="G7" s="109"/>
      <c r="H7" s="79"/>
      <c r="I7" s="79"/>
    </row>
    <row r="8" spans="1:11" x14ac:dyDescent="0.25">
      <c r="A8" s="113" t="s">
        <v>265</v>
      </c>
      <c r="B8" s="113"/>
      <c r="C8" s="113"/>
      <c r="D8" s="113"/>
      <c r="E8" s="113"/>
      <c r="F8" s="100"/>
      <c r="G8" s="100"/>
      <c r="H8" s="80"/>
      <c r="I8" s="80"/>
    </row>
    <row r="9" spans="1:11" x14ac:dyDescent="0.25">
      <c r="A9" s="12"/>
      <c r="B9" s="12"/>
      <c r="C9" s="12"/>
      <c r="D9" s="12"/>
      <c r="E9" s="12"/>
      <c r="F9" s="12"/>
      <c r="G9" s="12"/>
      <c r="H9" s="81"/>
      <c r="I9" s="81"/>
    </row>
    <row r="10" spans="1:11" x14ac:dyDescent="0.25">
      <c r="A10" s="113" t="s">
        <v>188</v>
      </c>
      <c r="B10" s="113"/>
      <c r="C10" s="113"/>
      <c r="D10" s="113"/>
      <c r="E10" s="113"/>
      <c r="F10" s="100"/>
      <c r="G10" s="100"/>
      <c r="H10" s="80"/>
      <c r="I10" s="80"/>
    </row>
    <row r="11" spans="1:11" x14ac:dyDescent="0.25">
      <c r="A11" s="113" t="s">
        <v>259</v>
      </c>
      <c r="B11" s="113"/>
      <c r="C11" s="113"/>
      <c r="D11" s="113"/>
      <c r="E11" s="113"/>
      <c r="F11" s="100"/>
      <c r="G11" s="100"/>
      <c r="H11" s="80"/>
      <c r="I11" s="80"/>
    </row>
    <row r="12" spans="1:11" x14ac:dyDescent="0.25">
      <c r="A12" s="113" t="s">
        <v>262</v>
      </c>
      <c r="B12" s="113"/>
      <c r="C12" s="113"/>
      <c r="D12" s="113"/>
      <c r="E12" s="113"/>
      <c r="F12" s="100"/>
      <c r="G12" s="100"/>
      <c r="H12" s="80"/>
      <c r="I12" s="80"/>
    </row>
    <row r="13" spans="1:11" x14ac:dyDescent="0.25">
      <c r="A13" s="113" t="s">
        <v>61</v>
      </c>
      <c r="B13" s="113"/>
      <c r="C13" s="113"/>
      <c r="D13" s="113"/>
      <c r="E13" s="113"/>
      <c r="F13" s="100"/>
      <c r="G13" s="100"/>
      <c r="H13" s="80"/>
      <c r="I13" s="80"/>
      <c r="K13" s="49"/>
    </row>
    <row r="14" spans="1:11" x14ac:dyDescent="0.25">
      <c r="A14" s="12"/>
      <c r="B14" s="12"/>
      <c r="C14" s="12"/>
      <c r="D14" s="12"/>
      <c r="E14" s="12"/>
      <c r="F14" s="12"/>
      <c r="G14" s="12"/>
      <c r="H14" s="81"/>
      <c r="I14" s="81"/>
    </row>
    <row r="15" spans="1:11" x14ac:dyDescent="0.25">
      <c r="A15" s="113" t="s">
        <v>187</v>
      </c>
      <c r="B15" s="113"/>
      <c r="C15" s="113"/>
      <c r="D15" s="113"/>
      <c r="E15" s="113"/>
      <c r="F15" s="100"/>
      <c r="G15" s="100"/>
      <c r="H15" s="80"/>
      <c r="I15" s="80"/>
    </row>
    <row r="16" spans="1:11" x14ac:dyDescent="0.25">
      <c r="A16" s="109" t="s">
        <v>186</v>
      </c>
      <c r="B16" s="109"/>
      <c r="C16" s="109"/>
      <c r="D16" s="109"/>
      <c r="E16" s="109"/>
      <c r="F16" s="12"/>
      <c r="G16" s="12"/>
      <c r="H16" s="79"/>
      <c r="I16" s="79"/>
    </row>
    <row r="17" spans="1:17" x14ac:dyDescent="0.25">
      <c r="A17" s="12"/>
      <c r="B17" s="12"/>
      <c r="C17" s="12"/>
      <c r="D17" s="12"/>
      <c r="E17" s="12"/>
      <c r="F17" s="12"/>
      <c r="G17" s="12"/>
      <c r="H17" s="81"/>
      <c r="I17" s="81"/>
    </row>
    <row r="18" spans="1:17" x14ac:dyDescent="0.25">
      <c r="A18" s="109" t="s">
        <v>260</v>
      </c>
      <c r="B18" s="109"/>
      <c r="C18" s="109"/>
      <c r="D18" s="109"/>
      <c r="E18" s="109"/>
      <c r="F18" s="12"/>
      <c r="G18" s="12"/>
      <c r="H18" s="81"/>
      <c r="I18" s="81"/>
    </row>
    <row r="19" spans="1:17" x14ac:dyDescent="0.25">
      <c r="A19" s="109" t="s">
        <v>263</v>
      </c>
      <c r="B19" s="109"/>
      <c r="C19" s="109"/>
      <c r="D19" s="109"/>
      <c r="E19" s="109"/>
      <c r="F19" s="12"/>
      <c r="G19" s="12"/>
      <c r="H19" s="81"/>
      <c r="I19" s="81"/>
    </row>
    <row r="20" spans="1:17" x14ac:dyDescent="0.25">
      <c r="A20" s="109" t="s">
        <v>261</v>
      </c>
      <c r="B20" s="109"/>
      <c r="C20" s="109"/>
      <c r="D20" s="109"/>
      <c r="E20" s="109"/>
      <c r="F20" s="12"/>
      <c r="G20" s="12"/>
      <c r="H20" s="81"/>
      <c r="I20" s="81"/>
    </row>
    <row r="21" spans="1:17" x14ac:dyDescent="0.25">
      <c r="A21" s="81"/>
      <c r="C21" s="81"/>
      <c r="D21" s="81"/>
      <c r="E21" s="81"/>
      <c r="F21" s="81"/>
      <c r="G21" s="81"/>
      <c r="H21" s="81"/>
      <c r="I21" s="81"/>
      <c r="L21" s="84" t="s">
        <v>238</v>
      </c>
      <c r="M21" s="84" t="s">
        <v>239</v>
      </c>
      <c r="N21" s="84" t="s">
        <v>240</v>
      </c>
      <c r="O21" s="84" t="s">
        <v>241</v>
      </c>
      <c r="P21" s="84" t="s">
        <v>200</v>
      </c>
      <c r="Q21" s="84" t="s">
        <v>242</v>
      </c>
    </row>
    <row r="22" spans="1:17" x14ac:dyDescent="0.25">
      <c r="A22" s="81"/>
      <c r="C22" s="81"/>
      <c r="D22" s="5" t="s">
        <v>130</v>
      </c>
      <c r="E22" s="81"/>
      <c r="F22" s="81"/>
      <c r="G22" s="81"/>
      <c r="H22" s="81"/>
      <c r="I22" s="81"/>
    </row>
    <row r="23" spans="1:17" ht="16.5" thickBot="1" x14ac:dyDescent="0.3">
      <c r="A23" s="81"/>
      <c r="C23" s="81"/>
      <c r="D23" s="81"/>
      <c r="E23" s="81"/>
      <c r="F23" s="81"/>
      <c r="G23" s="81"/>
      <c r="H23" s="81"/>
      <c r="I23" s="81"/>
    </row>
    <row r="24" spans="1:17" ht="16.5" thickBot="1" x14ac:dyDescent="0.3">
      <c r="B24" s="81" t="s">
        <v>0</v>
      </c>
      <c r="D24" s="84" t="s">
        <v>58</v>
      </c>
      <c r="F24" s="101">
        <v>0.25</v>
      </c>
      <c r="G24" s="105" t="s">
        <v>266</v>
      </c>
    </row>
    <row r="25" spans="1:17" x14ac:dyDescent="0.25">
      <c r="D25" s="57" t="s">
        <v>85</v>
      </c>
      <c r="E25" s="14">
        <f>G25*$F$24</f>
        <v>49776.25</v>
      </c>
      <c r="F25" s="58"/>
      <c r="G25" s="14">
        <v>199105</v>
      </c>
      <c r="H25" s="14"/>
      <c r="I25" s="14"/>
      <c r="L25" s="7">
        <f>G25</f>
        <v>199105</v>
      </c>
    </row>
    <row r="26" spans="1:17" x14ac:dyDescent="0.25">
      <c r="D26" s="84" t="s">
        <v>172</v>
      </c>
      <c r="E26" s="3">
        <f>G26*$F$24</f>
        <v>2825</v>
      </c>
      <c r="F26" s="6"/>
      <c r="G26" s="51">
        <v>11300</v>
      </c>
      <c r="H26" s="51"/>
      <c r="I26" s="51"/>
    </row>
    <row r="27" spans="1:17" x14ac:dyDescent="0.25">
      <c r="D27" s="23" t="s">
        <v>86</v>
      </c>
      <c r="E27" s="37">
        <f>SUM(E25:E26)</f>
        <v>52601.25</v>
      </c>
      <c r="F27" s="25"/>
      <c r="G27" s="37">
        <f>SUM(G25:G26)</f>
        <v>210405</v>
      </c>
      <c r="H27" s="94">
        <f>G27/$G$159</f>
        <v>1.3016448898939142E-2</v>
      </c>
      <c r="I27" s="94"/>
    </row>
    <row r="28" spans="1:17" x14ac:dyDescent="0.25">
      <c r="G28" s="14"/>
      <c r="H28" s="95"/>
      <c r="I28" s="95"/>
    </row>
    <row r="29" spans="1:17" x14ac:dyDescent="0.25">
      <c r="B29" s="81" t="s">
        <v>1</v>
      </c>
      <c r="D29" s="81" t="s">
        <v>2</v>
      </c>
      <c r="F29" s="6"/>
      <c r="G29" s="14"/>
      <c r="H29" s="95"/>
      <c r="I29" s="95"/>
    </row>
    <row r="30" spans="1:17" x14ac:dyDescent="0.25">
      <c r="D30" s="81" t="s">
        <v>85</v>
      </c>
      <c r="E30" s="14">
        <f>G30*$F$24</f>
        <v>124027.25</v>
      </c>
      <c r="F30" s="6"/>
      <c r="G30" s="14">
        <v>496109</v>
      </c>
      <c r="H30" s="95"/>
      <c r="I30" s="95"/>
      <c r="L30" s="7">
        <f>G30</f>
        <v>496109</v>
      </c>
    </row>
    <row r="31" spans="1:17" x14ac:dyDescent="0.25">
      <c r="D31" s="81" t="s">
        <v>172</v>
      </c>
      <c r="E31" s="29">
        <f>G31*$F$24</f>
        <v>4445</v>
      </c>
      <c r="F31" s="6"/>
      <c r="G31" s="51">
        <v>17780</v>
      </c>
      <c r="H31" s="96"/>
      <c r="I31" s="96"/>
    </row>
    <row r="32" spans="1:17" hidden="1" x14ac:dyDescent="0.25">
      <c r="D32" s="81" t="s">
        <v>189</v>
      </c>
      <c r="E32" s="103"/>
      <c r="F32" s="6"/>
      <c r="G32" s="15">
        <v>0</v>
      </c>
      <c r="H32" s="96"/>
      <c r="I32" s="96"/>
    </row>
    <row r="33" spans="2:12" x14ac:dyDescent="0.25">
      <c r="D33" s="23" t="s">
        <v>87</v>
      </c>
      <c r="E33" s="37">
        <f>SUM(E30:E32)</f>
        <v>128472.25</v>
      </c>
      <c r="F33" s="25"/>
      <c r="G33" s="45">
        <f>SUM(G30:G32)</f>
        <v>513889</v>
      </c>
      <c r="H33" s="94">
        <f>G33/$G$159</f>
        <v>3.1791116695073486E-2</v>
      </c>
      <c r="I33" s="94"/>
    </row>
    <row r="34" spans="2:12" x14ac:dyDescent="0.25">
      <c r="D34" s="81"/>
      <c r="G34" s="16"/>
      <c r="H34" s="96"/>
      <c r="I34" s="96"/>
    </row>
    <row r="35" spans="2:12" x14ac:dyDescent="0.25">
      <c r="B35" s="81" t="s">
        <v>3</v>
      </c>
      <c r="D35" s="81" t="s">
        <v>75</v>
      </c>
      <c r="F35" s="6"/>
      <c r="G35" s="16"/>
      <c r="H35" s="96"/>
      <c r="I35" s="96"/>
    </row>
    <row r="36" spans="2:12" x14ac:dyDescent="0.25">
      <c r="D36" s="81" t="s">
        <v>85</v>
      </c>
      <c r="E36" s="14">
        <f>G36*$F$24</f>
        <v>183002.5</v>
      </c>
      <c r="F36" s="6"/>
      <c r="G36" s="14">
        <v>732010</v>
      </c>
      <c r="H36" s="95"/>
      <c r="I36" s="95"/>
      <c r="L36" s="7">
        <f>G36</f>
        <v>732010</v>
      </c>
    </row>
    <row r="37" spans="2:12" x14ac:dyDescent="0.25">
      <c r="D37" s="81" t="s">
        <v>172</v>
      </c>
      <c r="E37" s="3">
        <f>G37*$F$24</f>
        <v>20000</v>
      </c>
      <c r="F37" s="6"/>
      <c r="G37" s="51">
        <v>80000</v>
      </c>
      <c r="H37" s="96"/>
      <c r="I37" s="96"/>
    </row>
    <row r="38" spans="2:12" x14ac:dyDescent="0.25">
      <c r="D38" s="23" t="s">
        <v>88</v>
      </c>
      <c r="E38" s="37">
        <f>SUM(E36:E37)</f>
        <v>203002.5</v>
      </c>
      <c r="F38" s="25"/>
      <c r="G38" s="45">
        <f>SUM(G36:G37)</f>
        <v>812010</v>
      </c>
      <c r="H38" s="94">
        <f>G38/$G$159</f>
        <v>5.0234009032235794E-2</v>
      </c>
      <c r="I38" s="94"/>
      <c r="J38" s="98">
        <f>H33+H38</f>
        <v>8.2025125727309273E-2</v>
      </c>
    </row>
    <row r="39" spans="2:12" x14ac:dyDescent="0.25">
      <c r="D39" s="81"/>
      <c r="G39" s="16"/>
      <c r="H39" s="96"/>
      <c r="I39" s="96"/>
    </row>
    <row r="40" spans="2:12" x14ac:dyDescent="0.25">
      <c r="B40" s="81" t="s">
        <v>4</v>
      </c>
      <c r="D40" s="81" t="s">
        <v>5</v>
      </c>
      <c r="F40" s="6"/>
      <c r="G40" s="16"/>
      <c r="H40" s="96"/>
      <c r="I40" s="96"/>
    </row>
    <row r="41" spans="2:12" x14ac:dyDescent="0.25">
      <c r="D41" s="81" t="s">
        <v>85</v>
      </c>
      <c r="E41" s="14">
        <f>G41*$F$24</f>
        <v>16078.75</v>
      </c>
      <c r="F41" s="6"/>
      <c r="G41" s="14">
        <v>64315</v>
      </c>
      <c r="H41" s="95"/>
      <c r="I41" s="95"/>
      <c r="L41" s="7">
        <f>G41</f>
        <v>64315</v>
      </c>
    </row>
    <row r="42" spans="2:12" x14ac:dyDescent="0.25">
      <c r="D42" s="81" t="s">
        <v>172</v>
      </c>
      <c r="E42" s="3">
        <f>G42*$F$24</f>
        <v>5341.25</v>
      </c>
      <c r="F42" s="6"/>
      <c r="G42" s="51">
        <v>21365</v>
      </c>
      <c r="H42" s="96"/>
      <c r="I42" s="96"/>
    </row>
    <row r="43" spans="2:12" x14ac:dyDescent="0.25">
      <c r="D43" s="23" t="s">
        <v>89</v>
      </c>
      <c r="E43" s="37">
        <f>SUM(E41:E42)</f>
        <v>21420</v>
      </c>
      <c r="F43" s="25"/>
      <c r="G43" s="45">
        <f>SUM(G41:G42)</f>
        <v>85680</v>
      </c>
      <c r="H43" s="94">
        <f>G43/$G$159</f>
        <v>5.3004887795494674E-3</v>
      </c>
      <c r="I43" s="94"/>
    </row>
    <row r="44" spans="2:12" x14ac:dyDescent="0.25">
      <c r="D44" s="81"/>
      <c r="G44" s="16"/>
      <c r="H44" s="96"/>
      <c r="I44" s="96"/>
    </row>
    <row r="45" spans="2:12" x14ac:dyDescent="0.25">
      <c r="B45" s="81" t="s">
        <v>6</v>
      </c>
      <c r="D45" s="81" t="s">
        <v>7</v>
      </c>
      <c r="F45" s="6"/>
      <c r="G45" s="16"/>
      <c r="H45" s="96"/>
      <c r="I45" s="96"/>
    </row>
    <row r="46" spans="2:12" x14ac:dyDescent="0.25">
      <c r="D46" s="81" t="s">
        <v>85</v>
      </c>
      <c r="E46" s="14">
        <f>G46*$F$24</f>
        <v>4917.5</v>
      </c>
      <c r="F46" s="6"/>
      <c r="G46" s="14">
        <v>19670</v>
      </c>
      <c r="H46" s="95"/>
      <c r="I46" s="95"/>
      <c r="L46" s="7">
        <f>G46</f>
        <v>19670</v>
      </c>
    </row>
    <row r="47" spans="2:12" x14ac:dyDescent="0.25">
      <c r="D47" s="81" t="s">
        <v>172</v>
      </c>
      <c r="E47" s="29">
        <f>G47*$F$24</f>
        <v>70388.75</v>
      </c>
      <c r="F47" s="6"/>
      <c r="G47" s="51">
        <v>281555</v>
      </c>
      <c r="H47" s="96"/>
      <c r="I47" s="96"/>
    </row>
    <row r="48" spans="2:12" hidden="1" x14ac:dyDescent="0.25">
      <c r="D48" s="81" t="s">
        <v>171</v>
      </c>
      <c r="E48" s="103"/>
      <c r="F48" s="6"/>
      <c r="G48" s="51">
        <v>0</v>
      </c>
      <c r="H48" s="96"/>
      <c r="I48" s="96"/>
    </row>
    <row r="49" spans="2:12" x14ac:dyDescent="0.25">
      <c r="D49" s="23" t="s">
        <v>90</v>
      </c>
      <c r="E49" s="37">
        <f>SUM(E46:E48)</f>
        <v>75306.25</v>
      </c>
      <c r="F49" s="25"/>
      <c r="G49" s="45">
        <f>SUM(G46:G48)</f>
        <v>301225</v>
      </c>
      <c r="H49" s="94">
        <f>G49/$G$159</f>
        <v>1.8634917514236557E-2</v>
      </c>
      <c r="I49" s="94"/>
    </row>
    <row r="50" spans="2:12" x14ac:dyDescent="0.25">
      <c r="D50" s="81"/>
      <c r="G50" s="16"/>
      <c r="H50" s="96"/>
      <c r="I50" s="96"/>
    </row>
    <row r="51" spans="2:12" x14ac:dyDescent="0.25">
      <c r="B51" s="81" t="s">
        <v>8</v>
      </c>
      <c r="D51" s="81" t="s">
        <v>9</v>
      </c>
      <c r="F51" s="6"/>
      <c r="G51" s="16"/>
      <c r="H51" s="96"/>
      <c r="I51" s="96"/>
    </row>
    <row r="52" spans="2:12" x14ac:dyDescent="0.25">
      <c r="D52" s="81" t="s">
        <v>85</v>
      </c>
      <c r="E52" s="14">
        <f>G52*$F$24</f>
        <v>2299.25</v>
      </c>
      <c r="F52" s="6"/>
      <c r="G52" s="14">
        <v>9197</v>
      </c>
      <c r="H52" s="95"/>
      <c r="I52" s="95"/>
      <c r="L52" s="7">
        <f>G52</f>
        <v>9197</v>
      </c>
    </row>
    <row r="53" spans="2:12" x14ac:dyDescent="0.25">
      <c r="D53" s="81" t="s">
        <v>172</v>
      </c>
      <c r="E53" s="3">
        <f>G53*$F$24</f>
        <v>4056.25</v>
      </c>
      <c r="F53" s="6"/>
      <c r="G53" s="51">
        <v>16225</v>
      </c>
      <c r="H53" s="96"/>
      <c r="I53" s="96"/>
    </row>
    <row r="54" spans="2:12" x14ac:dyDescent="0.25">
      <c r="D54" s="23" t="s">
        <v>91</v>
      </c>
      <c r="E54" s="37">
        <f>SUM(E52:E53)</f>
        <v>6355.5</v>
      </c>
      <c r="F54" s="25"/>
      <c r="G54" s="45">
        <f>SUM(G52:G53)</f>
        <v>25422</v>
      </c>
      <c r="H54" s="94">
        <f>G54/$G$159</f>
        <v>1.5727010475455948E-3</v>
      </c>
      <c r="I54" s="94"/>
    </row>
    <row r="55" spans="2:12" x14ac:dyDescent="0.25">
      <c r="D55" s="81"/>
      <c r="G55" s="16"/>
      <c r="H55" s="96"/>
      <c r="I55" s="96"/>
    </row>
    <row r="56" spans="2:12" x14ac:dyDescent="0.25">
      <c r="B56" s="81" t="s">
        <v>10</v>
      </c>
      <c r="D56" s="81" t="s">
        <v>11</v>
      </c>
      <c r="F56" s="6"/>
      <c r="G56" s="16"/>
      <c r="H56" s="96"/>
      <c r="I56" s="96"/>
    </row>
    <row r="57" spans="2:12" x14ac:dyDescent="0.25">
      <c r="D57" s="81" t="s">
        <v>85</v>
      </c>
      <c r="E57" s="14">
        <f>G57*$F$24</f>
        <v>71980</v>
      </c>
      <c r="F57" s="6"/>
      <c r="G57" s="14">
        <v>287920</v>
      </c>
      <c r="H57" s="95"/>
      <c r="I57" s="95"/>
      <c r="L57" s="7">
        <f>G57</f>
        <v>287920</v>
      </c>
    </row>
    <row r="58" spans="2:12" x14ac:dyDescent="0.25">
      <c r="D58" s="81" t="s">
        <v>172</v>
      </c>
      <c r="E58" s="29">
        <f>G58*$F$24</f>
        <v>22730</v>
      </c>
      <c r="F58" s="6"/>
      <c r="G58" s="51">
        <v>90920</v>
      </c>
      <c r="H58" s="96"/>
      <c r="I58" s="96"/>
    </row>
    <row r="59" spans="2:12" hidden="1" x14ac:dyDescent="0.25">
      <c r="D59" s="81" t="s">
        <v>170</v>
      </c>
      <c r="E59" s="103"/>
      <c r="F59" s="6"/>
      <c r="G59" s="51">
        <v>42850</v>
      </c>
      <c r="H59" s="96"/>
      <c r="I59" s="96"/>
    </row>
    <row r="60" spans="2:12" x14ac:dyDescent="0.25">
      <c r="D60" s="23" t="s">
        <v>92</v>
      </c>
      <c r="E60" s="37">
        <f>SUM(E57:E59)</f>
        <v>94710</v>
      </c>
      <c r="F60" s="25"/>
      <c r="G60" s="45">
        <f>SUM(G57:G59)</f>
        <v>421690</v>
      </c>
      <c r="H60" s="94">
        <f>G60/$G$159</f>
        <v>2.6087337925399332E-2</v>
      </c>
      <c r="I60" s="94"/>
    </row>
    <row r="61" spans="2:12" x14ac:dyDescent="0.25">
      <c r="D61" s="81"/>
      <c r="G61" s="16"/>
      <c r="H61" s="96"/>
      <c r="I61" s="96"/>
    </row>
    <row r="62" spans="2:12" x14ac:dyDescent="0.25">
      <c r="D62" s="81"/>
      <c r="G62" s="16"/>
      <c r="H62" s="96"/>
      <c r="I62" s="96"/>
    </row>
    <row r="63" spans="2:12" x14ac:dyDescent="0.25">
      <c r="B63" s="81" t="s">
        <v>12</v>
      </c>
      <c r="D63" s="81" t="s">
        <v>13</v>
      </c>
      <c r="F63" s="6"/>
      <c r="G63" s="16"/>
      <c r="H63" s="96"/>
      <c r="I63" s="96"/>
    </row>
    <row r="64" spans="2:12" x14ac:dyDescent="0.25">
      <c r="D64" s="81" t="s">
        <v>85</v>
      </c>
      <c r="E64" s="14">
        <f>G64*$F$24</f>
        <v>82050</v>
      </c>
      <c r="F64" s="6"/>
      <c r="G64" s="14">
        <v>328200</v>
      </c>
      <c r="H64" s="95"/>
      <c r="I64" s="95"/>
      <c r="L64" s="7">
        <f>G64</f>
        <v>328200</v>
      </c>
    </row>
    <row r="65" spans="2:12" x14ac:dyDescent="0.25">
      <c r="D65" s="81" t="s">
        <v>172</v>
      </c>
      <c r="E65" s="3">
        <f>G65*$F$24</f>
        <v>26542.5</v>
      </c>
      <c r="F65" s="6"/>
      <c r="G65" s="51">
        <v>106170</v>
      </c>
      <c r="H65" s="96"/>
      <c r="I65" s="96"/>
    </row>
    <row r="66" spans="2:12" x14ac:dyDescent="0.25">
      <c r="D66" s="23" t="s">
        <v>93</v>
      </c>
      <c r="E66" s="37">
        <f>SUM(E64:E65)</f>
        <v>108592.5</v>
      </c>
      <c r="F66" s="25"/>
      <c r="G66" s="45">
        <f>SUM(G64:G65)</f>
        <v>434370</v>
      </c>
      <c r="H66" s="94">
        <f>G66/$G$159</f>
        <v>2.6871770671952639E-2</v>
      </c>
      <c r="I66" s="94"/>
    </row>
    <row r="67" spans="2:12" x14ac:dyDescent="0.25">
      <c r="D67" s="81"/>
      <c r="G67" s="16"/>
      <c r="H67" s="96"/>
      <c r="I67" s="96"/>
    </row>
    <row r="68" spans="2:12" x14ac:dyDescent="0.25">
      <c r="B68" s="81" t="s">
        <v>14</v>
      </c>
      <c r="D68" s="81" t="s">
        <v>15</v>
      </c>
      <c r="F68" s="6"/>
      <c r="G68" s="16"/>
      <c r="H68" s="96"/>
      <c r="I68" s="96"/>
    </row>
    <row r="69" spans="2:12" x14ac:dyDescent="0.25">
      <c r="D69" s="81" t="s">
        <v>85</v>
      </c>
      <c r="E69" s="14">
        <f>G69*$F$24</f>
        <v>8077.5</v>
      </c>
      <c r="F69" s="6"/>
      <c r="G69" s="14">
        <v>32310</v>
      </c>
      <c r="H69" s="95"/>
      <c r="I69" s="95"/>
      <c r="L69" s="7">
        <f>G69</f>
        <v>32310</v>
      </c>
    </row>
    <row r="70" spans="2:12" x14ac:dyDescent="0.25">
      <c r="D70" s="81" t="s">
        <v>172</v>
      </c>
      <c r="E70" s="3">
        <f>G70*$F$24</f>
        <v>217727.5</v>
      </c>
      <c r="F70" s="6"/>
      <c r="G70" s="51">
        <v>870910</v>
      </c>
      <c r="H70" s="96"/>
      <c r="I70" s="96"/>
    </row>
    <row r="71" spans="2:12" x14ac:dyDescent="0.25">
      <c r="D71" s="23" t="s">
        <v>94</v>
      </c>
      <c r="E71" s="37">
        <f>SUM(E69:E70)</f>
        <v>225805</v>
      </c>
      <c r="F71" s="25"/>
      <c r="G71" s="45">
        <f>SUM(G69:G70)</f>
        <v>903220</v>
      </c>
      <c r="H71" s="94">
        <f>G71/$G$159</f>
        <v>5.587660452223004E-2</v>
      </c>
      <c r="I71" s="94"/>
    </row>
    <row r="72" spans="2:12" x14ac:dyDescent="0.25">
      <c r="D72" s="81"/>
      <c r="G72" s="16"/>
      <c r="H72" s="96"/>
      <c r="I72" s="96"/>
    </row>
    <row r="73" spans="2:12" x14ac:dyDescent="0.25">
      <c r="B73" s="81" t="s">
        <v>16</v>
      </c>
      <c r="D73" s="81" t="s">
        <v>17</v>
      </c>
      <c r="F73" s="6"/>
      <c r="G73" s="16"/>
      <c r="H73" s="96"/>
      <c r="I73" s="96"/>
    </row>
    <row r="74" spans="2:12" x14ac:dyDescent="0.25">
      <c r="D74" s="81" t="s">
        <v>85</v>
      </c>
      <c r="E74" s="14">
        <f>G74*$F$24</f>
        <v>3829.25</v>
      </c>
      <c r="F74" s="6"/>
      <c r="G74" s="14">
        <v>15317</v>
      </c>
      <c r="H74" s="95"/>
      <c r="I74" s="95"/>
      <c r="L74" s="7">
        <f>G74</f>
        <v>15317</v>
      </c>
    </row>
    <row r="75" spans="2:12" x14ac:dyDescent="0.25">
      <c r="D75" s="81" t="s">
        <v>172</v>
      </c>
      <c r="E75" s="3">
        <f>G75*$F$24</f>
        <v>12837.5</v>
      </c>
      <c r="F75" s="6"/>
      <c r="G75" s="51">
        <v>51350</v>
      </c>
      <c r="H75" s="96"/>
      <c r="I75" s="96"/>
    </row>
    <row r="76" spans="2:12" x14ac:dyDescent="0.25">
      <c r="D76" s="23" t="s">
        <v>95</v>
      </c>
      <c r="E76" s="37">
        <f>SUM(E74:E75)</f>
        <v>16666.75</v>
      </c>
      <c r="F76" s="25"/>
      <c r="G76" s="45">
        <f>SUM(G74:G75)</f>
        <v>66667</v>
      </c>
      <c r="H76" s="94">
        <f>G76/$G$159</f>
        <v>4.1242727061884255E-3</v>
      </c>
      <c r="I76" s="94"/>
    </row>
    <row r="77" spans="2:12" x14ac:dyDescent="0.25">
      <c r="D77" s="81"/>
      <c r="G77" s="16"/>
      <c r="H77" s="96"/>
      <c r="I77" s="96"/>
    </row>
    <row r="78" spans="2:12" x14ac:dyDescent="0.25">
      <c r="B78" s="81" t="s">
        <v>46</v>
      </c>
      <c r="D78" s="81" t="s">
        <v>47</v>
      </c>
      <c r="F78" s="6"/>
      <c r="G78" s="16"/>
      <c r="H78" s="96"/>
      <c r="I78" s="96"/>
    </row>
    <row r="79" spans="2:12" x14ac:dyDescent="0.25">
      <c r="D79" s="81" t="s">
        <v>85</v>
      </c>
      <c r="E79" s="14">
        <f>G79*$F$24</f>
        <v>16426.25</v>
      </c>
      <c r="F79" s="6"/>
      <c r="G79" s="14">
        <v>65705</v>
      </c>
      <c r="H79" s="95"/>
      <c r="I79" s="95"/>
      <c r="L79" s="7">
        <f>G79</f>
        <v>65705</v>
      </c>
    </row>
    <row r="80" spans="2:12" x14ac:dyDescent="0.25">
      <c r="D80" s="81" t="s">
        <v>172</v>
      </c>
      <c r="E80" s="29">
        <f>G80*$F$24</f>
        <v>20825</v>
      </c>
      <c r="F80" s="6"/>
      <c r="G80" s="51">
        <v>83300</v>
      </c>
      <c r="H80" s="96"/>
      <c r="I80" s="96"/>
    </row>
    <row r="81" spans="2:12" hidden="1" x14ac:dyDescent="0.25">
      <c r="D81" s="81" t="s">
        <v>189</v>
      </c>
      <c r="E81" s="103"/>
      <c r="F81" s="6"/>
      <c r="G81" s="51">
        <v>0</v>
      </c>
      <c r="H81" s="96"/>
      <c r="I81" s="96"/>
    </row>
    <row r="82" spans="2:12" x14ac:dyDescent="0.25">
      <c r="D82" s="23" t="s">
        <v>96</v>
      </c>
      <c r="E82" s="37">
        <f>SUM(E79:E81)</f>
        <v>37251.25</v>
      </c>
      <c r="F82" s="25"/>
      <c r="G82" s="45">
        <f>SUM(G79:G81)</f>
        <v>149005</v>
      </c>
      <c r="H82" s="94">
        <f>G82/$G$159</f>
        <v>9.2180127287204514E-3</v>
      </c>
      <c r="I82" s="94"/>
    </row>
    <row r="83" spans="2:12" x14ac:dyDescent="0.25">
      <c r="D83" s="28"/>
      <c r="E83" s="29"/>
      <c r="F83" s="30"/>
      <c r="G83" s="16"/>
      <c r="H83" s="96"/>
      <c r="I83" s="96"/>
    </row>
    <row r="84" spans="2:12" x14ac:dyDescent="0.25">
      <c r="D84" s="81"/>
      <c r="G84" s="16"/>
      <c r="H84" s="96"/>
      <c r="I84" s="96"/>
    </row>
    <row r="85" spans="2:12" x14ac:dyDescent="0.25">
      <c r="B85" s="81" t="s">
        <v>18</v>
      </c>
      <c r="D85" s="81" t="s">
        <v>217</v>
      </c>
      <c r="F85" s="6"/>
      <c r="G85" s="16"/>
      <c r="H85" s="96"/>
      <c r="I85" s="96"/>
    </row>
    <row r="86" spans="2:12" x14ac:dyDescent="0.25">
      <c r="D86" s="81" t="s">
        <v>85</v>
      </c>
      <c r="E86" s="14">
        <f>G86*$F$24</f>
        <v>18481</v>
      </c>
      <c r="F86" s="6"/>
      <c r="G86" s="14">
        <f>70924+3000</f>
        <v>73924</v>
      </c>
      <c r="H86" s="95"/>
      <c r="I86" s="95"/>
      <c r="L86" s="7">
        <f>G86</f>
        <v>73924</v>
      </c>
    </row>
    <row r="87" spans="2:12" x14ac:dyDescent="0.25">
      <c r="D87" s="81" t="s">
        <v>172</v>
      </c>
      <c r="E87" s="29">
        <f>G87*$F$24</f>
        <v>45595.75</v>
      </c>
      <c r="F87" s="6"/>
      <c r="G87" s="51">
        <f>179883+2500</f>
        <v>182383</v>
      </c>
      <c r="H87" s="96"/>
      <c r="I87" s="96"/>
    </row>
    <row r="88" spans="2:12" hidden="1" x14ac:dyDescent="0.25">
      <c r="D88" s="81" t="s">
        <v>189</v>
      </c>
      <c r="E88" s="103"/>
      <c r="F88" s="6"/>
      <c r="G88" s="51">
        <v>0</v>
      </c>
      <c r="H88" s="96"/>
      <c r="I88" s="96"/>
    </row>
    <row r="89" spans="2:12" x14ac:dyDescent="0.25">
      <c r="D89" s="23" t="s">
        <v>97</v>
      </c>
      <c r="E89" s="37">
        <f>SUM(E86:E88)</f>
        <v>64076.75</v>
      </c>
      <c r="F89" s="25"/>
      <c r="G89" s="45">
        <f>SUM(G86:G88)</f>
        <v>256307</v>
      </c>
      <c r="H89" s="94">
        <f>G89/$G$159</f>
        <v>1.5856120186974618E-2</v>
      </c>
      <c r="I89" s="94"/>
    </row>
    <row r="90" spans="2:12" x14ac:dyDescent="0.25">
      <c r="D90" s="81"/>
      <c r="G90" s="16"/>
      <c r="H90" s="96"/>
      <c r="I90" s="96"/>
    </row>
    <row r="91" spans="2:12" x14ac:dyDescent="0.25">
      <c r="B91" s="81" t="s">
        <v>19</v>
      </c>
      <c r="D91" s="81" t="s">
        <v>20</v>
      </c>
      <c r="F91" s="6"/>
      <c r="G91" s="16"/>
      <c r="H91" s="96"/>
      <c r="I91" s="96"/>
    </row>
    <row r="92" spans="2:12" x14ac:dyDescent="0.25">
      <c r="D92" s="81" t="s">
        <v>85</v>
      </c>
      <c r="E92" s="14">
        <f>G92*$F$24</f>
        <v>2500</v>
      </c>
      <c r="F92" s="6"/>
      <c r="G92" s="14">
        <v>10000</v>
      </c>
      <c r="H92" s="95"/>
      <c r="I92" s="95"/>
      <c r="L92" s="7">
        <f>G92</f>
        <v>10000</v>
      </c>
    </row>
    <row r="93" spans="2:12" x14ac:dyDescent="0.25">
      <c r="D93" s="81" t="s">
        <v>172</v>
      </c>
      <c r="E93" s="3">
        <f>G93*$F$24</f>
        <v>73714</v>
      </c>
      <c r="F93" s="6"/>
      <c r="G93" s="51">
        <v>294856</v>
      </c>
      <c r="H93" s="96"/>
      <c r="I93" s="96"/>
    </row>
    <row r="94" spans="2:12" x14ac:dyDescent="0.25">
      <c r="D94" s="23" t="s">
        <v>98</v>
      </c>
      <c r="E94" s="37">
        <f>SUM(E92:E93)</f>
        <v>76214</v>
      </c>
      <c r="F94" s="25"/>
      <c r="G94" s="45">
        <f>SUM(G92:G93)</f>
        <v>304856</v>
      </c>
      <c r="H94" s="94">
        <f>G94/$G$159</f>
        <v>1.8859544904042159E-2</v>
      </c>
      <c r="I94" s="94"/>
    </row>
    <row r="95" spans="2:12" x14ac:dyDescent="0.25">
      <c r="D95" s="81"/>
      <c r="G95" s="16"/>
      <c r="H95" s="96"/>
      <c r="I95" s="96"/>
    </row>
    <row r="96" spans="2:12" x14ac:dyDescent="0.25">
      <c r="B96" s="81" t="s">
        <v>21</v>
      </c>
      <c r="D96" s="81" t="s">
        <v>22</v>
      </c>
      <c r="F96" s="6"/>
      <c r="G96" s="16"/>
      <c r="H96" s="96"/>
      <c r="I96" s="96"/>
    </row>
    <row r="97" spans="2:12" x14ac:dyDescent="0.25">
      <c r="D97" s="81" t="s">
        <v>85</v>
      </c>
      <c r="E97" s="14">
        <f>G97*$F$24</f>
        <v>1108054.75</v>
      </c>
      <c r="F97" s="6"/>
      <c r="G97" s="14">
        <v>4432219</v>
      </c>
      <c r="H97" s="95"/>
      <c r="I97" s="95"/>
      <c r="L97" s="7">
        <f>G97</f>
        <v>4432219</v>
      </c>
    </row>
    <row r="98" spans="2:12" x14ac:dyDescent="0.25">
      <c r="D98" s="81" t="s">
        <v>172</v>
      </c>
      <c r="E98" s="29">
        <f>G98*$F$24</f>
        <v>124171</v>
      </c>
      <c r="F98" s="6"/>
      <c r="G98" s="51">
        <v>496684</v>
      </c>
      <c r="H98" s="96"/>
      <c r="I98" s="96"/>
    </row>
    <row r="99" spans="2:12" hidden="1" x14ac:dyDescent="0.25">
      <c r="D99" s="81" t="s">
        <v>189</v>
      </c>
      <c r="E99" s="103"/>
      <c r="F99" s="6"/>
      <c r="G99" s="51">
        <v>0</v>
      </c>
      <c r="H99" s="96"/>
      <c r="I99" s="96"/>
    </row>
    <row r="100" spans="2:12" x14ac:dyDescent="0.25">
      <c r="D100" s="23" t="s">
        <v>99</v>
      </c>
      <c r="E100" s="37">
        <f>SUM(E97:E99)</f>
        <v>1232225.75</v>
      </c>
      <c r="F100" s="25"/>
      <c r="G100" s="45">
        <f>SUM(G97:G99)</f>
        <v>4928903</v>
      </c>
      <c r="H100" s="94">
        <f>G100/$G$159</f>
        <v>0.3049205771123682</v>
      </c>
      <c r="I100" s="94"/>
    </row>
    <row r="101" spans="2:12" x14ac:dyDescent="0.25">
      <c r="D101" s="81"/>
      <c r="G101" s="16"/>
      <c r="H101" s="96"/>
      <c r="I101" s="96"/>
    </row>
    <row r="102" spans="2:12" x14ac:dyDescent="0.25">
      <c r="B102" s="81" t="s">
        <v>190</v>
      </c>
      <c r="D102" s="81" t="s">
        <v>220</v>
      </c>
      <c r="F102" s="6"/>
      <c r="G102" s="16"/>
      <c r="H102" s="96"/>
      <c r="I102" s="96"/>
    </row>
    <row r="103" spans="2:12" x14ac:dyDescent="0.25">
      <c r="D103" s="81" t="s">
        <v>85</v>
      </c>
      <c r="E103" s="14">
        <f>G103*$F$24</f>
        <v>0</v>
      </c>
      <c r="F103" s="6"/>
      <c r="G103" s="14">
        <v>0</v>
      </c>
      <c r="H103" s="95"/>
      <c r="I103" s="95"/>
    </row>
    <row r="104" spans="2:12" x14ac:dyDescent="0.25">
      <c r="D104" s="81" t="s">
        <v>172</v>
      </c>
      <c r="E104" s="3">
        <f>G104*$F$24</f>
        <v>0</v>
      </c>
      <c r="F104" s="6"/>
      <c r="G104" s="51"/>
      <c r="H104" s="96"/>
      <c r="I104" s="96"/>
    </row>
    <row r="105" spans="2:12" x14ac:dyDescent="0.25">
      <c r="D105" s="23" t="s">
        <v>221</v>
      </c>
      <c r="E105" s="37">
        <f>SUM(E103:E104)</f>
        <v>0</v>
      </c>
      <c r="F105" s="25"/>
      <c r="G105" s="45">
        <f>SUM(G103:G104)</f>
        <v>0</v>
      </c>
      <c r="H105" s="96"/>
      <c r="I105" s="96"/>
    </row>
    <row r="106" spans="2:12" x14ac:dyDescent="0.25">
      <c r="D106" s="81"/>
      <c r="G106" s="16"/>
      <c r="H106" s="96"/>
      <c r="I106" s="96"/>
    </row>
    <row r="107" spans="2:12" x14ac:dyDescent="0.25">
      <c r="B107" s="81" t="s">
        <v>23</v>
      </c>
      <c r="D107" s="81" t="s">
        <v>24</v>
      </c>
      <c r="F107" s="6"/>
      <c r="G107" s="16"/>
      <c r="H107" s="96"/>
      <c r="I107" s="96"/>
    </row>
    <row r="108" spans="2:12" x14ac:dyDescent="0.25">
      <c r="D108" s="81" t="s">
        <v>85</v>
      </c>
      <c r="E108" s="14">
        <f>G108*$F$24</f>
        <v>1180732</v>
      </c>
      <c r="F108" s="6"/>
      <c r="G108" s="14">
        <v>4722928</v>
      </c>
      <c r="H108" s="95"/>
      <c r="I108" s="95"/>
      <c r="L108" s="7">
        <f>G108</f>
        <v>4722928</v>
      </c>
    </row>
    <row r="109" spans="2:12" x14ac:dyDescent="0.25">
      <c r="D109" s="81" t="s">
        <v>172</v>
      </c>
      <c r="E109" s="29">
        <f>G109*$F$24</f>
        <v>75634.75</v>
      </c>
      <c r="F109" s="6"/>
      <c r="G109" s="51">
        <v>302539</v>
      </c>
      <c r="H109" s="96"/>
      <c r="I109" s="96"/>
    </row>
    <row r="110" spans="2:12" hidden="1" x14ac:dyDescent="0.25">
      <c r="D110" s="81" t="s">
        <v>189</v>
      </c>
      <c r="E110" s="103"/>
      <c r="F110" s="6"/>
      <c r="G110" s="51">
        <v>0</v>
      </c>
      <c r="H110" s="96"/>
      <c r="I110" s="96"/>
    </row>
    <row r="111" spans="2:12" x14ac:dyDescent="0.25">
      <c r="D111" s="23" t="s">
        <v>100</v>
      </c>
      <c r="E111" s="37">
        <f>SUM(E108:E110)</f>
        <v>1256366.75</v>
      </c>
      <c r="F111" s="25"/>
      <c r="G111" s="45">
        <f>SUM(G108:G110)</f>
        <v>5025467</v>
      </c>
      <c r="H111" s="94">
        <f>G111/$G$159</f>
        <v>0.31089439128730301</v>
      </c>
      <c r="I111" s="94"/>
    </row>
    <row r="112" spans="2:12" x14ac:dyDescent="0.25">
      <c r="D112" s="81"/>
      <c r="G112" s="16"/>
      <c r="H112" s="96"/>
      <c r="I112" s="96"/>
    </row>
    <row r="113" spans="2:12" x14ac:dyDescent="0.25">
      <c r="B113" s="81" t="s">
        <v>25</v>
      </c>
      <c r="D113" s="81" t="s">
        <v>26</v>
      </c>
      <c r="F113" s="6"/>
      <c r="G113" s="16"/>
      <c r="H113" s="96"/>
      <c r="I113" s="96"/>
    </row>
    <row r="114" spans="2:12" x14ac:dyDescent="0.25">
      <c r="D114" s="81" t="s">
        <v>85</v>
      </c>
      <c r="E114" s="14">
        <f>G114*$F$24</f>
        <v>45200</v>
      </c>
      <c r="F114" s="6"/>
      <c r="G114" s="14">
        <v>180800</v>
      </c>
      <c r="H114" s="95"/>
      <c r="I114" s="95"/>
      <c r="L114" s="7">
        <f>G114</f>
        <v>180800</v>
      </c>
    </row>
    <row r="115" spans="2:12" x14ac:dyDescent="0.25">
      <c r="D115" s="81" t="s">
        <v>172</v>
      </c>
      <c r="E115" s="3">
        <f>G115*$F$24</f>
        <v>1525</v>
      </c>
      <c r="F115" s="6"/>
      <c r="G115" s="51">
        <v>6100</v>
      </c>
      <c r="H115" s="96"/>
      <c r="I115" s="96"/>
    </row>
    <row r="116" spans="2:12" x14ac:dyDescent="0.25">
      <c r="D116" s="23" t="s">
        <v>101</v>
      </c>
      <c r="E116" s="37">
        <f>SUM(E114:E115)</f>
        <v>46725</v>
      </c>
      <c r="F116" s="25"/>
      <c r="G116" s="45">
        <f>SUM(G113:G115)</f>
        <v>186900</v>
      </c>
      <c r="H116" s="94">
        <f>G116/$G$159</f>
        <v>1.1562340720095651E-2</v>
      </c>
      <c r="I116" s="94"/>
      <c r="J116" s="98">
        <f>H116+J38</f>
        <v>9.3587466447404927E-2</v>
      </c>
    </row>
    <row r="117" spans="2:12" x14ac:dyDescent="0.25">
      <c r="D117" s="81"/>
      <c r="G117" s="16"/>
      <c r="H117" s="96"/>
      <c r="I117" s="96"/>
    </row>
    <row r="118" spans="2:12" x14ac:dyDescent="0.25">
      <c r="B118" s="81" t="s">
        <v>27</v>
      </c>
      <c r="D118" s="81" t="s">
        <v>108</v>
      </c>
      <c r="F118" s="6"/>
      <c r="G118" s="16"/>
      <c r="H118" s="96"/>
      <c r="I118" s="96"/>
    </row>
    <row r="119" spans="2:12" x14ac:dyDescent="0.25">
      <c r="D119" s="82" t="s">
        <v>85</v>
      </c>
      <c r="E119" s="14">
        <f>G119*$F$24</f>
        <v>74286.25</v>
      </c>
      <c r="F119" s="58"/>
      <c r="G119" s="14">
        <v>297145</v>
      </c>
      <c r="H119" s="95"/>
      <c r="I119" s="95"/>
      <c r="L119" s="7">
        <f>G119</f>
        <v>297145</v>
      </c>
    </row>
    <row r="120" spans="2:12" x14ac:dyDescent="0.25">
      <c r="D120" s="81" t="s">
        <v>172</v>
      </c>
      <c r="E120" s="3">
        <f>G120*$F$24</f>
        <v>16477</v>
      </c>
      <c r="F120" s="6"/>
      <c r="G120" s="51">
        <v>65908</v>
      </c>
      <c r="H120" s="96"/>
      <c r="I120" s="96"/>
    </row>
    <row r="121" spans="2:12" x14ac:dyDescent="0.25">
      <c r="D121" s="23" t="s">
        <v>109</v>
      </c>
      <c r="E121" s="37">
        <f>SUM(E119:E120)</f>
        <v>90763.25</v>
      </c>
      <c r="F121" s="25"/>
      <c r="G121" s="45">
        <f>SUM(G119:G120)</f>
        <v>363053</v>
      </c>
      <c r="H121" s="94">
        <f>G121/$G$159</f>
        <v>2.2459831382840485E-2</v>
      </c>
      <c r="I121" s="94"/>
    </row>
    <row r="122" spans="2:12" x14ac:dyDescent="0.25">
      <c r="B122" s="81" t="s">
        <v>28</v>
      </c>
      <c r="D122" s="81" t="s">
        <v>76</v>
      </c>
      <c r="F122" s="6"/>
      <c r="G122" s="16"/>
      <c r="H122" s="96"/>
      <c r="I122" s="96"/>
    </row>
    <row r="123" spans="2:12" x14ac:dyDescent="0.25">
      <c r="D123" s="81" t="s">
        <v>85</v>
      </c>
      <c r="E123" s="14">
        <f>G123*$F$24</f>
        <v>19343</v>
      </c>
      <c r="F123" s="6"/>
      <c r="G123" s="14">
        <v>77372</v>
      </c>
      <c r="H123" s="95"/>
      <c r="I123" s="95"/>
      <c r="L123" s="7">
        <f>G123</f>
        <v>77372</v>
      </c>
    </row>
    <row r="124" spans="2:12" x14ac:dyDescent="0.25">
      <c r="D124" s="81" t="s">
        <v>172</v>
      </c>
      <c r="E124" s="29">
        <f>G124*$F$24</f>
        <v>5223.25</v>
      </c>
      <c r="F124" s="6"/>
      <c r="G124" s="51">
        <v>20893</v>
      </c>
      <c r="H124" s="96"/>
      <c r="I124" s="96"/>
    </row>
    <row r="125" spans="2:12" hidden="1" x14ac:dyDescent="0.25">
      <c r="D125" s="81" t="s">
        <v>189</v>
      </c>
      <c r="E125" s="103"/>
      <c r="F125" s="6"/>
      <c r="G125" s="51">
        <v>10000</v>
      </c>
      <c r="H125" s="96"/>
      <c r="I125" s="96"/>
    </row>
    <row r="126" spans="2:12" x14ac:dyDescent="0.25">
      <c r="D126" s="23" t="s">
        <v>102</v>
      </c>
      <c r="E126" s="37">
        <f>SUM(E123:E125)</f>
        <v>24566.25</v>
      </c>
      <c r="F126" s="25"/>
      <c r="G126" s="45">
        <f>SUM(G123:G125)</f>
        <v>108265</v>
      </c>
      <c r="H126" s="94">
        <f>G126/$G$159</f>
        <v>6.6976822796209505E-3</v>
      </c>
      <c r="I126" s="94"/>
    </row>
    <row r="127" spans="2:12" x14ac:dyDescent="0.25">
      <c r="D127" s="81"/>
      <c r="G127" s="16"/>
      <c r="H127" s="96"/>
      <c r="I127" s="96"/>
    </row>
    <row r="128" spans="2:12" x14ac:dyDescent="0.25">
      <c r="B128" s="81" t="s">
        <v>29</v>
      </c>
      <c r="D128" s="81" t="s">
        <v>45</v>
      </c>
      <c r="F128" s="6"/>
      <c r="G128" s="16"/>
      <c r="H128" s="96"/>
      <c r="I128" s="96"/>
    </row>
    <row r="129" spans="2:12" x14ac:dyDescent="0.25">
      <c r="D129" s="81" t="s">
        <v>85</v>
      </c>
      <c r="E129" s="14">
        <f>G129*$F$24</f>
        <v>46978.25</v>
      </c>
      <c r="F129" s="6"/>
      <c r="G129" s="14">
        <v>187913</v>
      </c>
      <c r="H129" s="95"/>
      <c r="I129" s="95"/>
      <c r="L129" s="7">
        <f>G129</f>
        <v>187913</v>
      </c>
    </row>
    <row r="130" spans="2:12" x14ac:dyDescent="0.25">
      <c r="D130" s="81" t="s">
        <v>172</v>
      </c>
      <c r="E130" s="3">
        <f>G130*$F$24</f>
        <v>5829.75</v>
      </c>
      <c r="F130" s="6"/>
      <c r="G130" s="51">
        <v>23319</v>
      </c>
      <c r="H130" s="96"/>
      <c r="I130" s="96"/>
    </row>
    <row r="131" spans="2:12" x14ac:dyDescent="0.25">
      <c r="D131" s="23" t="s">
        <v>103</v>
      </c>
      <c r="E131" s="37">
        <f>SUM(E129:E130)</f>
        <v>52808</v>
      </c>
      <c r="F131" s="25"/>
      <c r="G131" s="45">
        <f>SUM(G129:G130)</f>
        <v>211232</v>
      </c>
      <c r="H131" s="94">
        <f>G131/$G$159</f>
        <v>1.3067610246052673E-2</v>
      </c>
      <c r="I131" s="94"/>
    </row>
    <row r="132" spans="2:12" x14ac:dyDescent="0.25">
      <c r="D132" s="81"/>
      <c r="G132" s="16"/>
      <c r="H132" s="96"/>
      <c r="I132" s="96"/>
    </row>
    <row r="133" spans="2:12" x14ac:dyDescent="0.25">
      <c r="B133" s="81" t="s">
        <v>30</v>
      </c>
      <c r="D133" s="81" t="s">
        <v>31</v>
      </c>
      <c r="F133" s="6"/>
      <c r="G133" s="16"/>
      <c r="H133" s="96"/>
      <c r="I133" s="96"/>
    </row>
    <row r="134" spans="2:12" x14ac:dyDescent="0.25">
      <c r="D134" s="81" t="s">
        <v>85</v>
      </c>
      <c r="E134" s="14">
        <f>G134*$F$24</f>
        <v>13237</v>
      </c>
      <c r="F134" s="6"/>
      <c r="G134" s="14">
        <v>52948</v>
      </c>
      <c r="H134" s="95"/>
      <c r="I134" s="95"/>
      <c r="L134" s="7">
        <f>G134</f>
        <v>52948</v>
      </c>
    </row>
    <row r="135" spans="2:12" x14ac:dyDescent="0.25">
      <c r="D135" s="81" t="s">
        <v>172</v>
      </c>
      <c r="E135" s="3">
        <f>G135*$F$24</f>
        <v>8150</v>
      </c>
      <c r="F135" s="6"/>
      <c r="G135" s="51">
        <v>32600</v>
      </c>
      <c r="H135" s="96"/>
      <c r="I135" s="96"/>
    </row>
    <row r="136" spans="2:12" x14ac:dyDescent="0.25">
      <c r="D136" s="23" t="s">
        <v>104</v>
      </c>
      <c r="E136" s="37">
        <f>SUM(E134:E135)</f>
        <v>21387</v>
      </c>
      <c r="F136" s="25"/>
      <c r="G136" s="45">
        <f>SUM(G134:G135)</f>
        <v>85548</v>
      </c>
      <c r="H136" s="94">
        <f>G136/$G$159</f>
        <v>5.2923227604213096E-3</v>
      </c>
      <c r="I136" s="94"/>
    </row>
    <row r="137" spans="2:12" x14ac:dyDescent="0.25">
      <c r="D137" s="81"/>
      <c r="G137" s="16"/>
      <c r="H137" s="96"/>
      <c r="I137" s="96"/>
    </row>
    <row r="138" spans="2:12" x14ac:dyDescent="0.25">
      <c r="B138" s="81" t="s">
        <v>32</v>
      </c>
      <c r="D138" s="81" t="s">
        <v>173</v>
      </c>
      <c r="F138" s="6"/>
      <c r="G138" s="16"/>
      <c r="H138" s="96"/>
      <c r="I138" s="96"/>
    </row>
    <row r="139" spans="2:12" x14ac:dyDescent="0.25">
      <c r="D139" s="81" t="s">
        <v>85</v>
      </c>
      <c r="E139" s="14">
        <f>G139*$F$24</f>
        <v>3914.75</v>
      </c>
      <c r="F139" s="6"/>
      <c r="G139" s="14">
        <v>15659</v>
      </c>
      <c r="H139" s="95"/>
      <c r="I139" s="95"/>
    </row>
    <row r="140" spans="2:12" x14ac:dyDescent="0.25">
      <c r="D140" s="81" t="s">
        <v>172</v>
      </c>
      <c r="E140" s="3">
        <f>G140*$F$24</f>
        <v>1662.5</v>
      </c>
      <c r="F140" s="6"/>
      <c r="G140" s="51">
        <v>6650</v>
      </c>
      <c r="H140" s="96"/>
      <c r="I140" s="96"/>
    </row>
    <row r="141" spans="2:12" x14ac:dyDescent="0.25">
      <c r="D141" s="23" t="s">
        <v>105</v>
      </c>
      <c r="E141" s="37">
        <f>SUM(E139:E140)</f>
        <v>5577.25</v>
      </c>
      <c r="F141" s="25"/>
      <c r="G141" s="45">
        <f>SUM(G139:G140)</f>
        <v>22309</v>
      </c>
      <c r="H141" s="94">
        <f>G141/$G$159</f>
        <v>1.3801190964398817E-3</v>
      </c>
      <c r="I141" s="94"/>
    </row>
    <row r="142" spans="2:12" x14ac:dyDescent="0.25">
      <c r="D142" s="81"/>
      <c r="G142" s="16"/>
      <c r="H142" s="96"/>
      <c r="I142" s="96"/>
    </row>
    <row r="143" spans="2:12" x14ac:dyDescent="0.25">
      <c r="B143" s="81" t="s">
        <v>33</v>
      </c>
      <c r="D143" s="81" t="s">
        <v>34</v>
      </c>
      <c r="F143" s="6"/>
      <c r="G143" s="16"/>
      <c r="H143" s="96"/>
      <c r="I143" s="96"/>
    </row>
    <row r="144" spans="2:12" x14ac:dyDescent="0.25">
      <c r="D144" s="81" t="s">
        <v>85</v>
      </c>
      <c r="E144" s="14">
        <f>G144*$F$24</f>
        <v>108114.75</v>
      </c>
      <c r="F144" s="6"/>
      <c r="G144" s="14">
        <v>432459</v>
      </c>
      <c r="H144" s="95"/>
      <c r="I144" s="95"/>
    </row>
    <row r="145" spans="2:11" x14ac:dyDescent="0.25">
      <c r="D145" s="81" t="s">
        <v>172</v>
      </c>
      <c r="E145" s="29">
        <f>G145*$F$24</f>
        <v>22300</v>
      </c>
      <c r="F145" s="6"/>
      <c r="G145" s="51">
        <v>89200</v>
      </c>
      <c r="H145" s="96"/>
      <c r="I145" s="96"/>
    </row>
    <row r="146" spans="2:11" hidden="1" x14ac:dyDescent="0.25">
      <c r="D146" s="81" t="s">
        <v>171</v>
      </c>
      <c r="E146" s="103"/>
      <c r="F146" s="6"/>
      <c r="G146" s="51">
        <v>0</v>
      </c>
      <c r="H146" s="96"/>
      <c r="I146" s="96"/>
    </row>
    <row r="147" spans="2:11" x14ac:dyDescent="0.25">
      <c r="D147" s="23" t="s">
        <v>106</v>
      </c>
      <c r="E147" s="37">
        <f>SUM(E144:E146)</f>
        <v>130414.75</v>
      </c>
      <c r="F147" s="25"/>
      <c r="G147" s="45">
        <f>SUM(G144:G146)</f>
        <v>521659</v>
      </c>
      <c r="H147" s="94">
        <f>G147/$G$159</f>
        <v>3.227179827557184E-2</v>
      </c>
      <c r="I147" s="94"/>
    </row>
    <row r="148" spans="2:11" x14ac:dyDescent="0.25">
      <c r="D148" s="81"/>
      <c r="G148" s="16"/>
      <c r="H148" s="96"/>
      <c r="I148" s="96"/>
    </row>
    <row r="149" spans="2:11" x14ac:dyDescent="0.25">
      <c r="B149" s="81" t="s">
        <v>35</v>
      </c>
      <c r="D149" s="81" t="s">
        <v>36</v>
      </c>
      <c r="F149" s="6"/>
      <c r="G149" s="16"/>
      <c r="H149" s="96"/>
      <c r="I149" s="96"/>
    </row>
    <row r="150" spans="2:11" x14ac:dyDescent="0.25">
      <c r="D150" s="81" t="s">
        <v>85</v>
      </c>
      <c r="E150" s="14">
        <f>G150*$F$24</f>
        <v>37135</v>
      </c>
      <c r="F150" s="6"/>
      <c r="G150" s="14">
        <v>148540</v>
      </c>
      <c r="H150" s="95"/>
      <c r="I150" s="95"/>
    </row>
    <row r="151" spans="2:11" x14ac:dyDescent="0.25">
      <c r="D151" s="81" t="s">
        <v>172</v>
      </c>
      <c r="E151" s="29">
        <f>G151*$F$24</f>
        <v>15731.25</v>
      </c>
      <c r="F151" s="6"/>
      <c r="G151" s="51">
        <v>62925</v>
      </c>
      <c r="H151" s="96"/>
      <c r="I151" s="96"/>
    </row>
    <row r="152" spans="2:11" hidden="1" x14ac:dyDescent="0.25">
      <c r="D152" s="81" t="s">
        <v>189</v>
      </c>
      <c r="E152" s="103"/>
      <c r="F152" s="6"/>
      <c r="G152" s="51">
        <v>15000</v>
      </c>
      <c r="H152" s="96"/>
      <c r="I152" s="96"/>
    </row>
    <row r="153" spans="2:11" x14ac:dyDescent="0.25">
      <c r="D153" s="23" t="s">
        <v>107</v>
      </c>
      <c r="E153" s="37">
        <f>SUM(E150:E152)</f>
        <v>52866.25</v>
      </c>
      <c r="F153" s="25"/>
      <c r="G153" s="37">
        <f>SUM(G150:G152)</f>
        <v>226465</v>
      </c>
      <c r="H153" s="94">
        <f>G153/$G$159</f>
        <v>1.4009981226198297E-2</v>
      </c>
      <c r="I153" s="94"/>
    </row>
    <row r="154" spans="2:11" x14ac:dyDescent="0.25">
      <c r="D154" s="28"/>
      <c r="E154" s="29"/>
      <c r="F154" s="30"/>
      <c r="G154" s="16"/>
      <c r="H154" s="96"/>
      <c r="I154" s="96"/>
    </row>
    <row r="155" spans="2:11" hidden="1" x14ac:dyDescent="0.25">
      <c r="B155" s="81" t="s">
        <v>202</v>
      </c>
      <c r="D155" s="81" t="s">
        <v>200</v>
      </c>
      <c r="F155" s="6"/>
      <c r="G155" s="16"/>
      <c r="H155" s="96"/>
      <c r="I155" s="96"/>
    </row>
    <row r="156" spans="2:11" hidden="1" x14ac:dyDescent="0.25">
      <c r="D156" s="81" t="s">
        <v>191</v>
      </c>
      <c r="F156" s="6"/>
      <c r="G156" s="14">
        <v>0</v>
      </c>
      <c r="H156" s="95"/>
      <c r="I156" s="95"/>
    </row>
    <row r="157" spans="2:11" hidden="1" x14ac:dyDescent="0.25">
      <c r="D157" s="23" t="s">
        <v>201</v>
      </c>
      <c r="E157" s="24"/>
      <c r="F157" s="25"/>
      <c r="G157" s="45">
        <f>SUM(G156:G156)</f>
        <v>0</v>
      </c>
      <c r="H157" s="96"/>
      <c r="I157" s="96"/>
    </row>
    <row r="158" spans="2:11" hidden="1" x14ac:dyDescent="0.25">
      <c r="D158" s="81"/>
      <c r="G158" s="16"/>
      <c r="H158" s="96"/>
      <c r="I158" s="96"/>
    </row>
    <row r="159" spans="2:11" x14ac:dyDescent="0.25">
      <c r="C159" s="59"/>
      <c r="D159" s="60" t="s">
        <v>37</v>
      </c>
      <c r="E159" s="102">
        <f>SUM(E25:E158)/2</f>
        <v>4024174.25</v>
      </c>
      <c r="F159" s="61"/>
      <c r="G159" s="38">
        <f>+G27+G33+G38+G43+G49+G54+G60+G66+G71+G76+G82+G89+G94+G100+G105+G111+G116+G121+G126+G131+G136+G141+G147+G153+G157</f>
        <v>16164547</v>
      </c>
      <c r="H159" s="97">
        <f>SUM(H27:H154)</f>
        <v>1</v>
      </c>
      <c r="I159" s="97">
        <f>G159/$G$456</f>
        <v>0.26601538793558061</v>
      </c>
      <c r="J159" s="57">
        <v>49</v>
      </c>
      <c r="K159" s="84" t="s">
        <v>258</v>
      </c>
    </row>
    <row r="160" spans="2:11" x14ac:dyDescent="0.25">
      <c r="D160" s="81"/>
      <c r="G160" s="16"/>
      <c r="H160" s="16"/>
      <c r="I160" s="16"/>
    </row>
    <row r="161" spans="2:10" x14ac:dyDescent="0.25">
      <c r="D161" s="4" t="s">
        <v>131</v>
      </c>
      <c r="G161" s="16"/>
      <c r="H161" s="16"/>
      <c r="I161" s="16"/>
    </row>
    <row r="162" spans="2:10" x14ac:dyDescent="0.25">
      <c r="D162" s="81"/>
      <c r="G162" s="16"/>
      <c r="H162" s="16"/>
      <c r="I162" s="16"/>
    </row>
    <row r="163" spans="2:10" x14ac:dyDescent="0.25">
      <c r="B163" s="81">
        <v>201</v>
      </c>
      <c r="D163" s="81" t="s">
        <v>222</v>
      </c>
      <c r="F163" s="6"/>
      <c r="G163" s="16"/>
      <c r="H163" s="16"/>
      <c r="I163" s="16"/>
    </row>
    <row r="164" spans="2:10" x14ac:dyDescent="0.25">
      <c r="D164" s="81" t="s">
        <v>172</v>
      </c>
      <c r="E164" s="29">
        <f>G164*$F$24</f>
        <v>8750</v>
      </c>
      <c r="F164" s="6"/>
      <c r="G164" s="42">
        <v>35000</v>
      </c>
      <c r="H164" s="42"/>
      <c r="I164" s="42"/>
    </row>
    <row r="165" spans="2:10" hidden="1" x14ac:dyDescent="0.25">
      <c r="D165" s="81" t="s">
        <v>189</v>
      </c>
      <c r="F165" s="6"/>
      <c r="G165" s="42">
        <f>2140000+200000</f>
        <v>2340000</v>
      </c>
      <c r="H165" s="42"/>
      <c r="I165" s="42"/>
    </row>
    <row r="166" spans="2:10" x14ac:dyDescent="0.25">
      <c r="D166" s="81" t="s">
        <v>167</v>
      </c>
      <c r="E166" s="29">
        <f>G166*$F$24</f>
        <v>525500</v>
      </c>
      <c r="F166" s="6"/>
      <c r="G166" s="42">
        <v>2102000</v>
      </c>
      <c r="H166" s="42"/>
      <c r="I166" s="42"/>
    </row>
    <row r="167" spans="2:10" x14ac:dyDescent="0.25">
      <c r="D167" s="23" t="s">
        <v>224</v>
      </c>
      <c r="E167" s="24">
        <f>SUM(E164:E166)</f>
        <v>534250</v>
      </c>
      <c r="F167" s="25"/>
      <c r="G167" s="43">
        <f>SUM(G164:G166)</f>
        <v>4477000</v>
      </c>
      <c r="H167" s="67"/>
      <c r="I167" s="96">
        <f>G167/$G$456</f>
        <v>7.3676725477527724E-2</v>
      </c>
      <c r="J167" s="84">
        <v>3</v>
      </c>
    </row>
    <row r="168" spans="2:10" x14ac:dyDescent="0.25">
      <c r="D168" s="28"/>
      <c r="E168" s="29"/>
      <c r="F168" s="30"/>
      <c r="G168" s="67"/>
      <c r="H168" s="67"/>
      <c r="I168" s="67"/>
    </row>
    <row r="169" spans="2:10" x14ac:dyDescent="0.25">
      <c r="B169" s="81">
        <v>202</v>
      </c>
      <c r="D169" s="81" t="s">
        <v>82</v>
      </c>
      <c r="F169" s="6"/>
      <c r="G169" s="16"/>
      <c r="H169" s="16"/>
      <c r="I169" s="16"/>
    </row>
    <row r="170" spans="2:10" x14ac:dyDescent="0.25">
      <c r="D170" s="81" t="s">
        <v>85</v>
      </c>
      <c r="E170" s="14">
        <f>G170*$F$24</f>
        <v>195974.75</v>
      </c>
      <c r="F170" s="6"/>
      <c r="G170" s="39">
        <v>783899</v>
      </c>
      <c r="H170" s="39"/>
      <c r="I170" s="39"/>
    </row>
    <row r="171" spans="2:10" x14ac:dyDescent="0.25">
      <c r="D171" s="81" t="s">
        <v>172</v>
      </c>
      <c r="E171" s="29">
        <f>G171*$F$24</f>
        <v>120437</v>
      </c>
      <c r="F171" s="6"/>
      <c r="G171" s="42">
        <v>481748</v>
      </c>
      <c r="H171" s="42"/>
      <c r="I171" s="42"/>
    </row>
    <row r="172" spans="2:10" hidden="1" x14ac:dyDescent="0.25">
      <c r="D172" s="81" t="s">
        <v>189</v>
      </c>
      <c r="F172" s="6"/>
      <c r="G172" s="42">
        <v>0</v>
      </c>
      <c r="H172" s="42"/>
      <c r="I172" s="42"/>
    </row>
    <row r="173" spans="2:10" x14ac:dyDescent="0.25">
      <c r="D173" s="81" t="s">
        <v>167</v>
      </c>
      <c r="E173" s="29">
        <f>G173*$F$24</f>
        <v>10928.75</v>
      </c>
      <c r="F173" s="6"/>
      <c r="G173" s="42">
        <v>43715</v>
      </c>
      <c r="H173" s="42"/>
      <c r="I173" s="42"/>
    </row>
    <row r="174" spans="2:10" x14ac:dyDescent="0.25">
      <c r="D174" s="23" t="s">
        <v>223</v>
      </c>
      <c r="E174" s="24">
        <f>SUM(E170:E173)</f>
        <v>327340.5</v>
      </c>
      <c r="F174" s="25"/>
      <c r="G174" s="45">
        <f>SUM(G170:G173)</f>
        <v>1309362</v>
      </c>
      <c r="H174" s="44"/>
      <c r="I174" s="96">
        <f>G174/$G$456</f>
        <v>2.1547800898974012E-2</v>
      </c>
      <c r="J174" s="84">
        <v>3</v>
      </c>
    </row>
    <row r="175" spans="2:10" x14ac:dyDescent="0.25">
      <c r="D175" s="81"/>
      <c r="G175" s="16"/>
      <c r="H175" s="16"/>
      <c r="I175" s="16"/>
    </row>
    <row r="176" spans="2:10" x14ac:dyDescent="0.25">
      <c r="B176" s="81">
        <v>203</v>
      </c>
      <c r="D176" s="81" t="s">
        <v>38</v>
      </c>
      <c r="F176" s="6"/>
      <c r="G176" s="16"/>
      <c r="H176" s="16"/>
      <c r="I176" s="16"/>
    </row>
    <row r="177" spans="2:10" x14ac:dyDescent="0.25">
      <c r="D177" s="81" t="s">
        <v>85</v>
      </c>
      <c r="E177" s="14">
        <f>G177*$F$24</f>
        <v>14250</v>
      </c>
      <c r="F177" s="6"/>
      <c r="G177" s="39">
        <v>57000</v>
      </c>
      <c r="H177" s="39"/>
      <c r="I177" s="39"/>
    </row>
    <row r="178" spans="2:10" x14ac:dyDescent="0.25">
      <c r="D178" s="81" t="s">
        <v>172</v>
      </c>
      <c r="E178" s="29">
        <f>G178*$F$24</f>
        <v>3.75</v>
      </c>
      <c r="F178" s="6"/>
      <c r="G178" s="42">
        <v>15</v>
      </c>
      <c r="H178" s="42"/>
      <c r="I178" s="42"/>
    </row>
    <row r="179" spans="2:10" x14ac:dyDescent="0.25">
      <c r="D179" s="23" t="s">
        <v>110</v>
      </c>
      <c r="E179" s="24">
        <f>SUM(E177:E178)</f>
        <v>14253.75</v>
      </c>
      <c r="F179" s="25"/>
      <c r="G179" s="45">
        <f>SUM(G177:G178)</f>
        <v>57015</v>
      </c>
      <c r="H179" s="44"/>
      <c r="I179" s="96">
        <f>G179/$G$456</f>
        <v>9.382797639270144E-4</v>
      </c>
      <c r="J179" s="84">
        <v>2</v>
      </c>
    </row>
    <row r="180" spans="2:10" x14ac:dyDescent="0.25">
      <c r="D180" s="81"/>
      <c r="F180" s="6"/>
      <c r="G180" s="16"/>
      <c r="H180" s="16"/>
      <c r="I180" s="16"/>
    </row>
    <row r="181" spans="2:10" x14ac:dyDescent="0.25">
      <c r="B181" s="81">
        <v>204</v>
      </c>
      <c r="D181" s="81" t="s">
        <v>152</v>
      </c>
      <c r="F181" s="6"/>
      <c r="G181" s="16"/>
      <c r="H181" s="16"/>
      <c r="I181" s="16"/>
    </row>
    <row r="182" spans="2:10" x14ac:dyDescent="0.25">
      <c r="D182" s="81" t="s">
        <v>172</v>
      </c>
      <c r="E182" s="14">
        <f>G182*$F$24</f>
        <v>2525</v>
      </c>
      <c r="F182" s="6"/>
      <c r="G182" s="39">
        <v>10100</v>
      </c>
      <c r="H182" s="39"/>
      <c r="I182" s="39"/>
    </row>
    <row r="183" spans="2:10" hidden="1" x14ac:dyDescent="0.25">
      <c r="D183" s="81" t="s">
        <v>189</v>
      </c>
      <c r="F183" s="6"/>
      <c r="G183" s="42">
        <v>192000</v>
      </c>
      <c r="H183" s="42"/>
      <c r="I183" s="42"/>
    </row>
    <row r="184" spans="2:10" x14ac:dyDescent="0.25">
      <c r="D184" s="81" t="s">
        <v>167</v>
      </c>
      <c r="E184" s="14">
        <f>G184*$F$24</f>
        <v>7212.5</v>
      </c>
      <c r="F184" s="6"/>
      <c r="G184" s="42">
        <v>28850</v>
      </c>
      <c r="H184" s="42"/>
      <c r="I184" s="42"/>
    </row>
    <row r="185" spans="2:10" x14ac:dyDescent="0.25">
      <c r="D185" s="23" t="s">
        <v>156</v>
      </c>
      <c r="E185" s="24">
        <f>SUM(E182:E184)</f>
        <v>9737.5</v>
      </c>
      <c r="F185" s="25"/>
      <c r="G185" s="45">
        <f>SUM(G182:G184)</f>
        <v>230950</v>
      </c>
      <c r="H185" s="44"/>
      <c r="I185" s="96">
        <f>G185/$G$456</f>
        <v>3.8006789700770669E-3</v>
      </c>
      <c r="J185" s="84">
        <v>3</v>
      </c>
    </row>
    <row r="186" spans="2:10" x14ac:dyDescent="0.25">
      <c r="D186" s="81"/>
      <c r="F186" s="6"/>
      <c r="G186" s="16"/>
      <c r="H186" s="16"/>
      <c r="I186" s="16"/>
    </row>
    <row r="187" spans="2:10" x14ac:dyDescent="0.25">
      <c r="B187" s="81">
        <v>205</v>
      </c>
      <c r="D187" s="81" t="s">
        <v>178</v>
      </c>
      <c r="F187" s="6"/>
      <c r="G187" s="16"/>
      <c r="H187" s="16"/>
      <c r="I187" s="16"/>
    </row>
    <row r="188" spans="2:10" x14ac:dyDescent="0.25">
      <c r="D188" s="81" t="s">
        <v>172</v>
      </c>
      <c r="E188" s="14">
        <f>G188*$F$24</f>
        <v>8750</v>
      </c>
      <c r="F188" s="6"/>
      <c r="G188" s="39">
        <v>35000</v>
      </c>
      <c r="H188" s="39"/>
      <c r="I188" s="39"/>
    </row>
    <row r="189" spans="2:10" hidden="1" x14ac:dyDescent="0.25">
      <c r="D189" s="81" t="s">
        <v>171</v>
      </c>
      <c r="F189" s="6"/>
      <c r="G189" s="68">
        <v>50000</v>
      </c>
      <c r="H189" s="68"/>
      <c r="I189" s="68"/>
    </row>
    <row r="190" spans="2:10" x14ac:dyDescent="0.25">
      <c r="D190" s="23" t="s">
        <v>179</v>
      </c>
      <c r="E190" s="24">
        <f>SUM(E187:E189)</f>
        <v>8750</v>
      </c>
      <c r="F190" s="25"/>
      <c r="G190" s="45">
        <f>SUM(G188:G189)</f>
        <v>85000</v>
      </c>
      <c r="H190" s="44"/>
      <c r="I190" s="96">
        <f>G190/$G$456</f>
        <v>1.398821010853218E-3</v>
      </c>
      <c r="J190" s="84">
        <v>2</v>
      </c>
    </row>
    <row r="191" spans="2:10" x14ac:dyDescent="0.25">
      <c r="D191" s="81"/>
      <c r="F191" s="6"/>
      <c r="G191" s="16"/>
      <c r="H191" s="16"/>
      <c r="I191" s="16"/>
    </row>
    <row r="192" spans="2:10" x14ac:dyDescent="0.25">
      <c r="B192" s="81">
        <v>206</v>
      </c>
      <c r="D192" s="81" t="s">
        <v>147</v>
      </c>
      <c r="F192" s="6"/>
      <c r="G192" s="16"/>
      <c r="H192" s="16"/>
      <c r="I192" s="16"/>
    </row>
    <row r="193" spans="2:10" x14ac:dyDescent="0.25">
      <c r="D193" s="81" t="s">
        <v>172</v>
      </c>
      <c r="E193" s="14">
        <f>G193*$F$24</f>
        <v>10075</v>
      </c>
      <c r="F193" s="6"/>
      <c r="G193" s="44">
        <v>40300</v>
      </c>
      <c r="H193" s="44"/>
      <c r="I193" s="44"/>
    </row>
    <row r="194" spans="2:10" hidden="1" x14ac:dyDescent="0.25">
      <c r="D194" s="81" t="s">
        <v>171</v>
      </c>
      <c r="F194" s="6"/>
      <c r="G194" s="51">
        <v>42000</v>
      </c>
      <c r="H194" s="51"/>
      <c r="I194" s="51"/>
    </row>
    <row r="195" spans="2:10" x14ac:dyDescent="0.25">
      <c r="D195" s="81" t="s">
        <v>167</v>
      </c>
      <c r="E195" s="29">
        <f>G195*$F$24</f>
        <v>43000</v>
      </c>
      <c r="F195" s="6"/>
      <c r="G195" s="51">
        <v>172000</v>
      </c>
      <c r="H195" s="51"/>
      <c r="I195" s="51"/>
    </row>
    <row r="196" spans="2:10" x14ac:dyDescent="0.25">
      <c r="D196" s="23" t="s">
        <v>148</v>
      </c>
      <c r="E196" s="24">
        <f>SUM(E193:E195)</f>
        <v>53075</v>
      </c>
      <c r="F196" s="25"/>
      <c r="G196" s="45">
        <f>SUM(G193:G195)</f>
        <v>254300</v>
      </c>
      <c r="H196" s="44"/>
      <c r="I196" s="96">
        <f>G196/$G$456</f>
        <v>4.1849433301173328E-3</v>
      </c>
      <c r="J196" s="84">
        <v>3</v>
      </c>
    </row>
    <row r="197" spans="2:10" x14ac:dyDescent="0.25">
      <c r="D197" s="81"/>
      <c r="F197" s="6"/>
      <c r="G197" s="16"/>
      <c r="H197" s="16"/>
      <c r="I197" s="16"/>
    </row>
    <row r="198" spans="2:10" hidden="1" x14ac:dyDescent="0.25">
      <c r="B198" s="81">
        <v>207</v>
      </c>
      <c r="D198" s="81" t="s">
        <v>203</v>
      </c>
      <c r="F198" s="6"/>
      <c r="G198" s="16"/>
      <c r="H198" s="16"/>
      <c r="I198" s="16"/>
    </row>
    <row r="199" spans="2:10" hidden="1" x14ac:dyDescent="0.25">
      <c r="D199" s="81" t="s">
        <v>85</v>
      </c>
      <c r="E199" s="14">
        <f t="shared" ref="E199:E200" si="0">G199*$F$24</f>
        <v>0</v>
      </c>
      <c r="F199" s="6"/>
      <c r="G199" s="44">
        <v>0</v>
      </c>
      <c r="H199" s="44"/>
      <c r="I199" s="44"/>
    </row>
    <row r="200" spans="2:10" hidden="1" x14ac:dyDescent="0.25">
      <c r="D200" s="81" t="s">
        <v>172</v>
      </c>
      <c r="E200" s="14">
        <f t="shared" si="0"/>
        <v>0</v>
      </c>
      <c r="F200" s="6"/>
      <c r="G200" s="51">
        <v>0</v>
      </c>
      <c r="H200" s="51"/>
      <c r="I200" s="51"/>
    </row>
    <row r="201" spans="2:10" hidden="1" x14ac:dyDescent="0.25">
      <c r="D201" s="81" t="s">
        <v>189</v>
      </c>
      <c r="F201" s="6"/>
      <c r="G201" s="51">
        <v>0</v>
      </c>
      <c r="H201" s="51"/>
      <c r="I201" s="51"/>
    </row>
    <row r="202" spans="2:10" hidden="1" x14ac:dyDescent="0.25">
      <c r="D202" s="23" t="s">
        <v>209</v>
      </c>
      <c r="E202" s="24"/>
      <c r="F202" s="25"/>
      <c r="G202" s="45">
        <f>SUM(G199:G201)</f>
        <v>0</v>
      </c>
      <c r="H202" s="44"/>
      <c r="I202" s="44"/>
    </row>
    <row r="203" spans="2:10" hidden="1" x14ac:dyDescent="0.25">
      <c r="D203" s="81"/>
      <c r="F203" s="6"/>
      <c r="G203" s="16"/>
      <c r="H203" s="16"/>
      <c r="I203" s="16"/>
    </row>
    <row r="204" spans="2:10" x14ac:dyDescent="0.25">
      <c r="B204" s="81">
        <v>208</v>
      </c>
      <c r="D204" s="81" t="s">
        <v>204</v>
      </c>
      <c r="F204" s="6"/>
      <c r="G204" s="16"/>
      <c r="H204" s="16"/>
      <c r="I204" s="16"/>
    </row>
    <row r="205" spans="2:10" x14ac:dyDescent="0.25">
      <c r="D205" s="81" t="s">
        <v>85</v>
      </c>
      <c r="E205" s="14">
        <f>G205*$F$24</f>
        <v>7894.5</v>
      </c>
      <c r="F205" s="6"/>
      <c r="G205" s="39">
        <v>31578</v>
      </c>
      <c r="H205" s="39"/>
      <c r="I205" s="39"/>
    </row>
    <row r="206" spans="2:10" x14ac:dyDescent="0.25">
      <c r="D206" s="81" t="s">
        <v>172</v>
      </c>
      <c r="E206" s="29">
        <f>G206*$F$24</f>
        <v>10250</v>
      </c>
      <c r="F206" s="6"/>
      <c r="G206" s="42">
        <v>41000</v>
      </c>
      <c r="H206" s="42"/>
      <c r="I206" s="42"/>
    </row>
    <row r="207" spans="2:10" hidden="1" x14ac:dyDescent="0.25">
      <c r="D207" s="81" t="s">
        <v>189</v>
      </c>
      <c r="F207" s="6"/>
      <c r="G207" s="42">
        <v>0</v>
      </c>
      <c r="H207" s="42"/>
      <c r="I207" s="42"/>
    </row>
    <row r="208" spans="2:10" x14ac:dyDescent="0.25">
      <c r="D208" s="23" t="s">
        <v>210</v>
      </c>
      <c r="E208" s="24">
        <f>SUM(E205:E207)</f>
        <v>18144.5</v>
      </c>
      <c r="F208" s="25"/>
      <c r="G208" s="45">
        <f>SUM(G205:G207)</f>
        <v>72578</v>
      </c>
      <c r="H208" s="44"/>
      <c r="I208" s="96">
        <f>G208/$G$456</f>
        <v>1.1943956626553512E-3</v>
      </c>
      <c r="J208" s="84">
        <v>3</v>
      </c>
    </row>
    <row r="209" spans="2:10" x14ac:dyDescent="0.25">
      <c r="D209" s="81"/>
      <c r="F209" s="6"/>
      <c r="G209" s="16"/>
      <c r="H209" s="16"/>
      <c r="I209" s="16"/>
    </row>
    <row r="210" spans="2:10" x14ac:dyDescent="0.25">
      <c r="B210" s="81">
        <v>209</v>
      </c>
      <c r="D210" s="81" t="s">
        <v>212</v>
      </c>
      <c r="F210" s="6"/>
      <c r="G210" s="16"/>
      <c r="H210" s="16"/>
      <c r="I210" s="16"/>
    </row>
    <row r="211" spans="2:10" x14ac:dyDescent="0.25">
      <c r="D211" s="81" t="s">
        <v>85</v>
      </c>
      <c r="E211" s="14">
        <f>G211*$F$24</f>
        <v>14303</v>
      </c>
      <c r="F211" s="6"/>
      <c r="G211" s="39">
        <v>57212</v>
      </c>
      <c r="H211" s="39"/>
      <c r="I211" s="39"/>
    </row>
    <row r="212" spans="2:10" x14ac:dyDescent="0.25">
      <c r="D212" s="81" t="s">
        <v>172</v>
      </c>
      <c r="E212" s="29">
        <f>G212*$F$24</f>
        <v>127500</v>
      </c>
      <c r="F212" s="6"/>
      <c r="G212" s="42">
        <v>510000</v>
      </c>
      <c r="H212" s="42"/>
      <c r="I212" s="42"/>
    </row>
    <row r="213" spans="2:10" hidden="1" x14ac:dyDescent="0.25">
      <c r="D213" s="81" t="s">
        <v>189</v>
      </c>
      <c r="F213" s="6"/>
      <c r="G213" s="42">
        <v>20000</v>
      </c>
      <c r="H213" s="42"/>
      <c r="I213" s="42"/>
    </row>
    <row r="214" spans="2:10" x14ac:dyDescent="0.25">
      <c r="D214" s="23" t="s">
        <v>211</v>
      </c>
      <c r="E214" s="24">
        <f>SUM(E211:E213)</f>
        <v>141803</v>
      </c>
      <c r="F214" s="25"/>
      <c r="G214" s="45">
        <f>SUM(G211:G213)</f>
        <v>587212</v>
      </c>
      <c r="H214" s="44"/>
      <c r="I214" s="96">
        <f>G214/$G$456</f>
        <v>9.6635821579428207E-3</v>
      </c>
      <c r="J214" s="84">
        <v>3</v>
      </c>
    </row>
    <row r="215" spans="2:10" x14ac:dyDescent="0.25">
      <c r="D215" s="81"/>
      <c r="G215" s="16"/>
      <c r="H215" s="16"/>
      <c r="I215" s="16"/>
    </row>
    <row r="216" spans="2:10" x14ac:dyDescent="0.25">
      <c r="B216" s="81">
        <v>210</v>
      </c>
      <c r="D216" s="81" t="s">
        <v>39</v>
      </c>
      <c r="F216" s="6"/>
      <c r="G216" s="84"/>
      <c r="H216" s="84"/>
      <c r="I216" s="84"/>
    </row>
    <row r="217" spans="2:10" x14ac:dyDescent="0.25">
      <c r="D217" s="81" t="s">
        <v>85</v>
      </c>
      <c r="E217" s="14">
        <f>G217*$F$24</f>
        <v>6126.75</v>
      </c>
      <c r="F217" s="6"/>
      <c r="G217" s="39">
        <v>24507</v>
      </c>
      <c r="H217" s="39"/>
      <c r="I217" s="39"/>
    </row>
    <row r="218" spans="2:10" x14ac:dyDescent="0.25">
      <c r="D218" s="81" t="s">
        <v>172</v>
      </c>
      <c r="E218" s="29">
        <f>G218*$F$24</f>
        <v>23750</v>
      </c>
      <c r="F218" s="6"/>
      <c r="G218" s="42">
        <v>95000</v>
      </c>
      <c r="H218" s="42"/>
      <c r="I218" s="42"/>
    </row>
    <row r="219" spans="2:10" hidden="1" x14ac:dyDescent="0.25">
      <c r="D219" s="81" t="s">
        <v>189</v>
      </c>
      <c r="F219" s="6"/>
      <c r="G219" s="51">
        <v>0</v>
      </c>
      <c r="H219" s="51"/>
      <c r="I219" s="51"/>
    </row>
    <row r="220" spans="2:10" x14ac:dyDescent="0.25">
      <c r="D220" s="23" t="s">
        <v>111</v>
      </c>
      <c r="E220" s="24">
        <f>SUM(E217:E219)</f>
        <v>29876.75</v>
      </c>
      <c r="F220" s="25"/>
      <c r="G220" s="45">
        <f>SUM(G217:G219)</f>
        <v>119507</v>
      </c>
      <c r="H220" s="44"/>
      <c r="I220" s="96">
        <f>G220/$G$456</f>
        <v>1.9666929711063003E-3</v>
      </c>
      <c r="J220" s="84">
        <v>2</v>
      </c>
    </row>
    <row r="221" spans="2:10" s="90" customFormat="1" x14ac:dyDescent="0.25">
      <c r="B221" s="89"/>
      <c r="D221" s="28"/>
      <c r="E221" s="29"/>
      <c r="F221" s="30"/>
      <c r="G221" s="44"/>
      <c r="H221" s="44"/>
      <c r="I221" s="96"/>
    </row>
    <row r="222" spans="2:10" hidden="1" x14ac:dyDescent="0.25">
      <c r="B222" s="81">
        <v>211</v>
      </c>
      <c r="D222" s="28" t="s">
        <v>205</v>
      </c>
      <c r="E222" s="29"/>
      <c r="F222" s="30"/>
      <c r="G222" s="16"/>
      <c r="H222" s="16"/>
      <c r="I222" s="16"/>
    </row>
    <row r="223" spans="2:10" hidden="1" x14ac:dyDescent="0.25">
      <c r="D223" s="81" t="s">
        <v>172</v>
      </c>
      <c r="E223" s="29">
        <f>G223*$F$24</f>
        <v>0</v>
      </c>
      <c r="F223" s="30"/>
      <c r="G223" s="44">
        <v>0</v>
      </c>
      <c r="H223" s="44"/>
      <c r="I223" s="44"/>
    </row>
    <row r="224" spans="2:10" hidden="1" x14ac:dyDescent="0.25">
      <c r="D224" s="81" t="s">
        <v>189</v>
      </c>
      <c r="E224" s="29"/>
      <c r="F224" s="30"/>
      <c r="G224" s="42">
        <v>0</v>
      </c>
      <c r="H224" s="42"/>
      <c r="I224" s="42"/>
    </row>
    <row r="225" spans="2:10" hidden="1" x14ac:dyDescent="0.25">
      <c r="D225" s="81" t="s">
        <v>167</v>
      </c>
      <c r="E225" s="29"/>
      <c r="F225" s="30"/>
      <c r="G225" s="42">
        <v>0</v>
      </c>
      <c r="H225" s="42"/>
      <c r="I225" s="42"/>
    </row>
    <row r="226" spans="2:10" hidden="1" x14ac:dyDescent="0.25">
      <c r="D226" s="23" t="s">
        <v>213</v>
      </c>
      <c r="E226" s="24"/>
      <c r="F226" s="25"/>
      <c r="G226" s="45">
        <f>SUM(G223:G225)</f>
        <v>0</v>
      </c>
      <c r="H226" s="44"/>
      <c r="I226" s="44"/>
    </row>
    <row r="227" spans="2:10" hidden="1" x14ac:dyDescent="0.25">
      <c r="B227" s="81">
        <v>212</v>
      </c>
      <c r="D227" s="81" t="s">
        <v>151</v>
      </c>
      <c r="G227" s="16"/>
      <c r="H227" s="16"/>
      <c r="I227" s="16"/>
    </row>
    <row r="228" spans="2:10" hidden="1" x14ac:dyDescent="0.25">
      <c r="D228" s="81" t="s">
        <v>85</v>
      </c>
      <c r="G228" s="44">
        <v>0</v>
      </c>
      <c r="H228" s="44"/>
      <c r="I228" s="44"/>
    </row>
    <row r="229" spans="2:10" hidden="1" x14ac:dyDescent="0.25">
      <c r="D229" s="81" t="s">
        <v>172</v>
      </c>
      <c r="G229" s="69">
        <v>0</v>
      </c>
      <c r="H229" s="69"/>
      <c r="I229" s="69"/>
    </row>
    <row r="230" spans="2:10" hidden="1" x14ac:dyDescent="0.25">
      <c r="D230" s="23" t="s">
        <v>155</v>
      </c>
      <c r="E230" s="24"/>
      <c r="F230" s="26"/>
      <c r="G230" s="45">
        <f>SUM(G228:G229)</f>
        <v>0</v>
      </c>
      <c r="H230" s="44"/>
      <c r="I230" s="44"/>
    </row>
    <row r="231" spans="2:10" hidden="1" x14ac:dyDescent="0.25">
      <c r="D231" s="81"/>
      <c r="G231" s="16"/>
      <c r="H231" s="16"/>
      <c r="I231" s="16"/>
    </row>
    <row r="232" spans="2:10" x14ac:dyDescent="0.25">
      <c r="B232" s="81">
        <v>214</v>
      </c>
      <c r="D232" s="81" t="s">
        <v>225</v>
      </c>
      <c r="G232" s="16"/>
      <c r="H232" s="16"/>
      <c r="I232" s="16"/>
    </row>
    <row r="233" spans="2:10" x14ac:dyDescent="0.25">
      <c r="D233" s="81" t="s">
        <v>172</v>
      </c>
      <c r="E233" s="29">
        <f>G233*$F$24</f>
        <v>2500</v>
      </c>
      <c r="G233" s="69">
        <v>10000</v>
      </c>
      <c r="H233" s="69"/>
      <c r="I233" s="69"/>
    </row>
    <row r="234" spans="2:10" x14ac:dyDescent="0.25">
      <c r="D234" s="23" t="s">
        <v>226</v>
      </c>
      <c r="E234" s="24">
        <f>E233</f>
        <v>2500</v>
      </c>
      <c r="F234" s="26"/>
      <c r="G234" s="45">
        <f>SUM(G232:G233)</f>
        <v>10000</v>
      </c>
      <c r="H234" s="44"/>
      <c r="I234" s="96">
        <f>G234/$G$456</f>
        <v>1.6456717774743741E-4</v>
      </c>
      <c r="J234" s="84">
        <v>1</v>
      </c>
    </row>
    <row r="235" spans="2:10" x14ac:dyDescent="0.25">
      <c r="D235" s="81"/>
      <c r="G235" s="16"/>
      <c r="H235" s="16"/>
      <c r="I235" s="16"/>
    </row>
    <row r="236" spans="2:10" x14ac:dyDescent="0.25">
      <c r="B236" s="81">
        <v>219</v>
      </c>
      <c r="D236" s="81" t="s">
        <v>40</v>
      </c>
      <c r="F236" s="6"/>
      <c r="G236" s="16"/>
      <c r="H236" s="16"/>
      <c r="I236" s="16"/>
    </row>
    <row r="237" spans="2:10" x14ac:dyDescent="0.25">
      <c r="D237" s="81" t="s">
        <v>172</v>
      </c>
      <c r="E237" s="29">
        <f>G237*$F$24</f>
        <v>75000</v>
      </c>
      <c r="F237" s="6"/>
      <c r="G237" s="44">
        <v>300000</v>
      </c>
      <c r="H237" s="44"/>
      <c r="I237" s="44"/>
    </row>
    <row r="238" spans="2:10" x14ac:dyDescent="0.25">
      <c r="D238" s="81" t="s">
        <v>191</v>
      </c>
      <c r="E238" s="29">
        <f>G238*$F$24</f>
        <v>2863750</v>
      </c>
      <c r="F238" s="6"/>
      <c r="G238" s="42">
        <v>11455000</v>
      </c>
      <c r="H238" s="42"/>
      <c r="I238" s="42"/>
    </row>
    <row r="239" spans="2:10" x14ac:dyDescent="0.25">
      <c r="D239" s="23" t="s">
        <v>112</v>
      </c>
      <c r="E239" s="24">
        <f>SUM(E237:E238)</f>
        <v>2938750</v>
      </c>
      <c r="F239" s="25"/>
      <c r="G239" s="45">
        <f>SUM(G237:G238)</f>
        <v>11755000</v>
      </c>
      <c r="H239" s="44"/>
      <c r="I239" s="96">
        <f>G239/$G$456</f>
        <v>0.19344871744211267</v>
      </c>
      <c r="J239" s="84">
        <v>2</v>
      </c>
    </row>
    <row r="240" spans="2:10" x14ac:dyDescent="0.25">
      <c r="D240" s="81"/>
      <c r="F240" s="6"/>
      <c r="G240" s="16"/>
      <c r="H240" s="16"/>
      <c r="I240" s="16"/>
    </row>
    <row r="241" spans="2:10" x14ac:dyDescent="0.25">
      <c r="B241" s="81">
        <v>220</v>
      </c>
      <c r="D241" s="81" t="s">
        <v>145</v>
      </c>
      <c r="F241" s="6"/>
      <c r="G241" s="16"/>
      <c r="H241" s="16"/>
      <c r="I241" s="16"/>
    </row>
    <row r="242" spans="2:10" x14ac:dyDescent="0.25">
      <c r="D242" s="81" t="s">
        <v>172</v>
      </c>
      <c r="E242" s="29">
        <f>G242*$F$24</f>
        <v>35000</v>
      </c>
      <c r="G242" s="44">
        <v>140000</v>
      </c>
      <c r="H242" s="44"/>
      <c r="I242" s="44"/>
    </row>
    <row r="243" spans="2:10" x14ac:dyDescent="0.25">
      <c r="D243" s="23" t="s">
        <v>146</v>
      </c>
      <c r="E243" s="24">
        <f>E242</f>
        <v>35000</v>
      </c>
      <c r="F243" s="26"/>
      <c r="G243" s="45">
        <f>SUM(G242:G242)</f>
        <v>140000</v>
      </c>
      <c r="H243" s="44"/>
      <c r="I243" s="96">
        <f>G243/$G$456</f>
        <v>2.3039404884641237E-3</v>
      </c>
      <c r="J243" s="84">
        <v>1</v>
      </c>
    </row>
    <row r="244" spans="2:10" x14ac:dyDescent="0.25">
      <c r="D244" s="81"/>
      <c r="G244" s="16"/>
      <c r="H244" s="16"/>
      <c r="I244" s="16"/>
    </row>
    <row r="245" spans="2:10" x14ac:dyDescent="0.25">
      <c r="B245" s="81">
        <v>221</v>
      </c>
      <c r="D245" s="81" t="s">
        <v>68</v>
      </c>
      <c r="F245" s="6"/>
      <c r="G245" s="16"/>
      <c r="H245" s="16"/>
      <c r="I245" s="16"/>
    </row>
    <row r="246" spans="2:10" x14ac:dyDescent="0.25">
      <c r="D246" s="81" t="s">
        <v>85</v>
      </c>
      <c r="E246" s="29">
        <f>G246*$F$24</f>
        <v>4393</v>
      </c>
      <c r="F246" s="6"/>
      <c r="G246" s="44">
        <v>17572</v>
      </c>
      <c r="H246" s="44"/>
      <c r="I246" s="44"/>
    </row>
    <row r="247" spans="2:10" x14ac:dyDescent="0.25">
      <c r="D247" s="81" t="s">
        <v>172</v>
      </c>
      <c r="E247" s="29">
        <f>G247*$F$24</f>
        <v>11375</v>
      </c>
      <c r="F247" s="6"/>
      <c r="G247" s="42">
        <v>45500</v>
      </c>
      <c r="H247" s="42"/>
      <c r="I247" s="42"/>
    </row>
    <row r="248" spans="2:10" hidden="1" x14ac:dyDescent="0.25">
      <c r="D248" s="81" t="s">
        <v>167</v>
      </c>
      <c r="E248" s="29">
        <f>G248*$F$24</f>
        <v>0</v>
      </c>
      <c r="F248" s="6"/>
      <c r="G248" s="42">
        <v>0</v>
      </c>
      <c r="H248" s="42"/>
      <c r="I248" s="42"/>
    </row>
    <row r="249" spans="2:10" x14ac:dyDescent="0.25">
      <c r="D249" s="23" t="s">
        <v>113</v>
      </c>
      <c r="E249" s="24">
        <f>SUM(E246:E248)</f>
        <v>15768</v>
      </c>
      <c r="F249" s="25"/>
      <c r="G249" s="45">
        <f>SUM(G246:G248)</f>
        <v>63072</v>
      </c>
      <c r="H249" s="44"/>
      <c r="I249" s="96">
        <f>G249/$G$456</f>
        <v>1.0379581034886372E-3</v>
      </c>
      <c r="J249" s="84">
        <v>2</v>
      </c>
    </row>
    <row r="250" spans="2:10" x14ac:dyDescent="0.25">
      <c r="D250" s="81"/>
      <c r="G250" s="16"/>
      <c r="H250" s="16"/>
      <c r="I250" s="16"/>
    </row>
    <row r="251" spans="2:10" x14ac:dyDescent="0.25">
      <c r="B251" s="81">
        <v>222</v>
      </c>
      <c r="D251" s="81" t="s">
        <v>175</v>
      </c>
      <c r="F251" s="6"/>
      <c r="G251" s="16"/>
      <c r="H251" s="16"/>
      <c r="I251" s="16"/>
    </row>
    <row r="252" spans="2:10" x14ac:dyDescent="0.25">
      <c r="D252" s="81" t="s">
        <v>172</v>
      </c>
      <c r="E252" s="29">
        <f>G252*$F$24</f>
        <v>775</v>
      </c>
      <c r="F252" s="6"/>
      <c r="G252" s="44">
        <v>3100</v>
      </c>
      <c r="H252" s="44"/>
      <c r="I252" s="44"/>
    </row>
    <row r="253" spans="2:10" hidden="1" x14ac:dyDescent="0.25">
      <c r="D253" s="81" t="s">
        <v>171</v>
      </c>
      <c r="F253" s="6"/>
      <c r="G253" s="51">
        <v>15000</v>
      </c>
      <c r="H253" s="51"/>
      <c r="I253" s="51"/>
    </row>
    <row r="254" spans="2:10" x14ac:dyDescent="0.25">
      <c r="D254" s="23" t="s">
        <v>113</v>
      </c>
      <c r="E254" s="24">
        <f>SUM(E252:E253)</f>
        <v>775</v>
      </c>
      <c r="F254" s="25"/>
      <c r="G254" s="45">
        <f>SUM(G252:G253)</f>
        <v>18100</v>
      </c>
      <c r="H254" s="44"/>
      <c r="I254" s="96">
        <f>G254/$G$456</f>
        <v>2.9786659172286172E-4</v>
      </c>
      <c r="J254" s="84">
        <v>2</v>
      </c>
    </row>
    <row r="255" spans="2:10" x14ac:dyDescent="0.25">
      <c r="D255" s="81"/>
      <c r="G255" s="16"/>
      <c r="H255" s="16"/>
      <c r="I255" s="16"/>
    </row>
    <row r="256" spans="2:10" x14ac:dyDescent="0.25">
      <c r="B256" s="81">
        <v>230</v>
      </c>
      <c r="D256" s="81" t="s">
        <v>153</v>
      </c>
      <c r="F256" s="6"/>
      <c r="G256" s="16"/>
      <c r="H256" s="16"/>
      <c r="I256" s="16"/>
    </row>
    <row r="257" spans="2:10" x14ac:dyDescent="0.25">
      <c r="D257" s="81" t="s">
        <v>85</v>
      </c>
      <c r="E257" s="29">
        <f t="shared" ref="E257:E258" si="1">G257*$F$24</f>
        <v>0</v>
      </c>
      <c r="F257" s="6"/>
      <c r="G257" s="44">
        <v>0</v>
      </c>
      <c r="H257" s="44"/>
      <c r="I257" s="44"/>
    </row>
    <row r="258" spans="2:10" x14ac:dyDescent="0.25">
      <c r="D258" s="81" t="s">
        <v>172</v>
      </c>
      <c r="E258" s="29">
        <f t="shared" si="1"/>
        <v>2750</v>
      </c>
      <c r="F258" s="6"/>
      <c r="G258" s="44">
        <v>11000</v>
      </c>
      <c r="H258" s="44"/>
      <c r="I258" s="44"/>
    </row>
    <row r="259" spans="2:10" x14ac:dyDescent="0.25">
      <c r="D259" s="23" t="s">
        <v>154</v>
      </c>
      <c r="E259" s="24">
        <f>SUM(E257:E258)</f>
        <v>2750</v>
      </c>
      <c r="F259" s="25"/>
      <c r="G259" s="45">
        <f>SUM(G257:G258)</f>
        <v>11000</v>
      </c>
      <c r="H259" s="44"/>
      <c r="I259" s="96">
        <f>G259/$G$456</f>
        <v>1.8102389552218114E-4</v>
      </c>
      <c r="J259" s="84">
        <v>1</v>
      </c>
    </row>
    <row r="260" spans="2:10" x14ac:dyDescent="0.25">
      <c r="D260" s="81"/>
      <c r="G260" s="16"/>
      <c r="H260" s="16"/>
      <c r="I260" s="16"/>
    </row>
    <row r="261" spans="2:10" x14ac:dyDescent="0.25">
      <c r="B261" s="81">
        <v>231</v>
      </c>
      <c r="D261" s="81" t="s">
        <v>149</v>
      </c>
      <c r="F261" s="6"/>
      <c r="G261" s="16"/>
      <c r="H261" s="16"/>
      <c r="I261" s="16"/>
    </row>
    <row r="262" spans="2:10" x14ac:dyDescent="0.25">
      <c r="D262" s="81" t="s">
        <v>85</v>
      </c>
      <c r="E262" s="29">
        <f t="shared" ref="E262:E263" si="2">G262*$F$24</f>
        <v>0</v>
      </c>
      <c r="F262" s="6"/>
      <c r="G262" s="44">
        <v>0</v>
      </c>
      <c r="H262" s="44"/>
      <c r="I262" s="44"/>
    </row>
    <row r="263" spans="2:10" x14ac:dyDescent="0.25">
      <c r="D263" s="81" t="s">
        <v>172</v>
      </c>
      <c r="E263" s="29">
        <f t="shared" si="2"/>
        <v>125</v>
      </c>
      <c r="F263" s="6"/>
      <c r="G263" s="69">
        <v>500</v>
      </c>
      <c r="H263" s="69"/>
      <c r="I263" s="69"/>
    </row>
    <row r="264" spans="2:10" x14ac:dyDescent="0.25">
      <c r="D264" s="23" t="s">
        <v>150</v>
      </c>
      <c r="E264" s="24">
        <f>SUM(E262:E263)</f>
        <v>125</v>
      </c>
      <c r="F264" s="25"/>
      <c r="G264" s="45">
        <f>SUM(G262:G263)</f>
        <v>500</v>
      </c>
      <c r="H264" s="44"/>
      <c r="I264" s="96">
        <f>G264/$G$456</f>
        <v>8.2283588873718707E-6</v>
      </c>
      <c r="J264" s="84">
        <v>1</v>
      </c>
    </row>
    <row r="265" spans="2:10" x14ac:dyDescent="0.25">
      <c r="D265" s="81"/>
      <c r="G265" s="16"/>
      <c r="H265" s="16"/>
      <c r="I265" s="16"/>
    </row>
    <row r="266" spans="2:10" x14ac:dyDescent="0.25">
      <c r="B266" s="81">
        <v>232</v>
      </c>
      <c r="D266" s="81" t="s">
        <v>192</v>
      </c>
      <c r="F266" s="6"/>
      <c r="G266" s="16"/>
      <c r="H266" s="16"/>
      <c r="I266" s="16"/>
    </row>
    <row r="267" spans="2:10" x14ac:dyDescent="0.25">
      <c r="D267" s="81" t="s">
        <v>172</v>
      </c>
      <c r="E267" s="29">
        <f>G267*$F$24</f>
        <v>2500</v>
      </c>
      <c r="F267" s="6"/>
      <c r="G267" s="69">
        <v>10000</v>
      </c>
      <c r="H267" s="69"/>
      <c r="I267" s="69"/>
    </row>
    <row r="268" spans="2:10" x14ac:dyDescent="0.25">
      <c r="D268" s="23" t="s">
        <v>193</v>
      </c>
      <c r="E268" s="24">
        <f>E267</f>
        <v>2500</v>
      </c>
      <c r="F268" s="25"/>
      <c r="G268" s="45">
        <f>SUM(G267:G267)</f>
        <v>10000</v>
      </c>
      <c r="H268" s="44"/>
      <c r="I268" s="96">
        <f>G268/$G$456</f>
        <v>1.6456717774743741E-4</v>
      </c>
      <c r="J268" s="84">
        <v>1</v>
      </c>
    </row>
    <row r="269" spans="2:10" x14ac:dyDescent="0.25">
      <c r="D269" s="81"/>
      <c r="G269" s="16"/>
      <c r="H269" s="16"/>
      <c r="I269" s="16"/>
    </row>
    <row r="270" spans="2:10" x14ac:dyDescent="0.25">
      <c r="B270" s="81">
        <v>234</v>
      </c>
      <c r="D270" s="81" t="s">
        <v>194</v>
      </c>
      <c r="F270" s="6"/>
      <c r="G270" s="16"/>
      <c r="H270" s="16"/>
      <c r="I270" s="16"/>
    </row>
    <row r="271" spans="2:10" x14ac:dyDescent="0.25">
      <c r="D271" s="81" t="s">
        <v>172</v>
      </c>
      <c r="E271" s="29">
        <f>G271*$F$24</f>
        <v>1125</v>
      </c>
      <c r="F271" s="6"/>
      <c r="G271" s="69">
        <v>4500</v>
      </c>
      <c r="H271" s="69"/>
      <c r="I271" s="69"/>
    </row>
    <row r="272" spans="2:10" hidden="1" x14ac:dyDescent="0.25">
      <c r="D272" s="81" t="s">
        <v>189</v>
      </c>
      <c r="F272" s="6"/>
      <c r="G272" s="51">
        <v>75000</v>
      </c>
      <c r="H272" s="51"/>
      <c r="I272" s="51"/>
    </row>
    <row r="273" spans="2:10" x14ac:dyDescent="0.25">
      <c r="D273" s="23" t="s">
        <v>195</v>
      </c>
      <c r="E273" s="24">
        <f>SUM(E271:E272)</f>
        <v>1125</v>
      </c>
      <c r="F273" s="25"/>
      <c r="G273" s="45">
        <f>SUM(G271:G272)</f>
        <v>79500</v>
      </c>
      <c r="H273" s="44"/>
      <c r="I273" s="96">
        <f>G273/$G$456</f>
        <v>1.3083090630921273E-3</v>
      </c>
      <c r="J273" s="84">
        <v>2</v>
      </c>
    </row>
    <row r="274" spans="2:10" x14ac:dyDescent="0.25">
      <c r="D274" s="81"/>
      <c r="G274" s="16"/>
      <c r="H274" s="16"/>
      <c r="I274" s="16"/>
    </row>
    <row r="275" spans="2:10" x14ac:dyDescent="0.25">
      <c r="B275" s="81">
        <v>235</v>
      </c>
      <c r="D275" s="81" t="s">
        <v>41</v>
      </c>
      <c r="F275" s="6"/>
      <c r="G275" s="16"/>
      <c r="H275" s="16"/>
      <c r="I275" s="16"/>
    </row>
    <row r="276" spans="2:10" x14ac:dyDescent="0.25">
      <c r="D276" s="81" t="s">
        <v>85</v>
      </c>
      <c r="E276" s="29">
        <f t="shared" ref="E276:E277" si="3">G276*$F$24</f>
        <v>11039.5</v>
      </c>
      <c r="F276" s="6"/>
      <c r="G276" s="44">
        <v>44158</v>
      </c>
      <c r="H276" s="44"/>
      <c r="I276" s="44"/>
    </row>
    <row r="277" spans="2:10" x14ac:dyDescent="0.25">
      <c r="D277" s="81" t="s">
        <v>172</v>
      </c>
      <c r="E277" s="29">
        <f t="shared" si="3"/>
        <v>15812.5</v>
      </c>
      <c r="F277" s="6"/>
      <c r="G277" s="51">
        <v>63250</v>
      </c>
      <c r="H277" s="51"/>
      <c r="I277" s="51"/>
    </row>
    <row r="278" spans="2:10" x14ac:dyDescent="0.25">
      <c r="D278" s="23" t="s">
        <v>114</v>
      </c>
      <c r="E278" s="24">
        <f>SUM(E276:E277)</f>
        <v>26852</v>
      </c>
      <c r="F278" s="25"/>
      <c r="G278" s="45">
        <f>SUM(G276:G277)</f>
        <v>107408</v>
      </c>
      <c r="H278" s="44"/>
      <c r="I278" s="96">
        <f>G278/$G$456</f>
        <v>1.7675831427496757E-3</v>
      </c>
      <c r="J278" s="84">
        <v>2</v>
      </c>
    </row>
    <row r="279" spans="2:10" x14ac:dyDescent="0.25">
      <c r="D279" s="81"/>
      <c r="G279" s="16"/>
      <c r="H279" s="16"/>
      <c r="I279" s="16"/>
    </row>
    <row r="280" spans="2:10" hidden="1" x14ac:dyDescent="0.25">
      <c r="B280" s="81">
        <v>237</v>
      </c>
      <c r="D280" s="81" t="s">
        <v>157</v>
      </c>
      <c r="F280" s="6"/>
      <c r="G280" s="16"/>
      <c r="H280" s="16"/>
      <c r="I280" s="16"/>
    </row>
    <row r="281" spans="2:10" hidden="1" x14ac:dyDescent="0.25">
      <c r="D281" s="81" t="s">
        <v>172</v>
      </c>
      <c r="E281" s="29">
        <f>G281*$F$24</f>
        <v>0</v>
      </c>
      <c r="F281" s="6"/>
      <c r="G281" s="69">
        <v>0</v>
      </c>
      <c r="H281" s="69"/>
      <c r="I281" s="69"/>
    </row>
    <row r="282" spans="2:10" hidden="1" x14ac:dyDescent="0.25">
      <c r="D282" s="81" t="s">
        <v>189</v>
      </c>
      <c r="F282" s="6"/>
      <c r="G282" s="51">
        <v>25000</v>
      </c>
      <c r="H282" s="51"/>
      <c r="I282" s="51"/>
    </row>
    <row r="283" spans="2:10" hidden="1" x14ac:dyDescent="0.25">
      <c r="D283" s="23" t="s">
        <v>158</v>
      </c>
      <c r="E283" s="24">
        <f>SUM(E281:E282)</f>
        <v>0</v>
      </c>
      <c r="F283" s="25"/>
      <c r="G283" s="45">
        <f>SUM(G281:G282)</f>
        <v>25000</v>
      </c>
      <c r="H283" s="44"/>
      <c r="I283" s="96">
        <f>G283/$G$456</f>
        <v>4.1141794436859349E-4</v>
      </c>
      <c r="J283" s="84">
        <v>2</v>
      </c>
    </row>
    <row r="284" spans="2:10" hidden="1" x14ac:dyDescent="0.25">
      <c r="D284" s="81"/>
      <c r="G284" s="16"/>
      <c r="H284" s="16"/>
      <c r="I284" s="16"/>
    </row>
    <row r="285" spans="2:10" x14ac:dyDescent="0.25">
      <c r="B285" s="81">
        <v>240</v>
      </c>
      <c r="D285" s="81" t="s">
        <v>166</v>
      </c>
      <c r="F285" s="6"/>
      <c r="G285" s="16"/>
      <c r="H285" s="16"/>
      <c r="I285" s="16"/>
    </row>
    <row r="286" spans="2:10" x14ac:dyDescent="0.25">
      <c r="D286" s="81" t="s">
        <v>172</v>
      </c>
      <c r="E286" s="29">
        <f>G286*$F$24</f>
        <v>50</v>
      </c>
      <c r="F286" s="6"/>
      <c r="G286" s="44">
        <v>200</v>
      </c>
      <c r="H286" s="44"/>
      <c r="I286" s="44"/>
    </row>
    <row r="287" spans="2:10" hidden="1" x14ac:dyDescent="0.25">
      <c r="D287" s="81" t="s">
        <v>189</v>
      </c>
      <c r="F287" s="6"/>
      <c r="G287" s="51">
        <v>2894536</v>
      </c>
      <c r="H287" s="51"/>
      <c r="I287" s="51"/>
    </row>
    <row r="288" spans="2:10" hidden="1" x14ac:dyDescent="0.25">
      <c r="D288" s="81" t="s">
        <v>191</v>
      </c>
      <c r="F288" s="6"/>
      <c r="G288" s="51"/>
      <c r="H288" s="51"/>
      <c r="I288" s="51"/>
    </row>
    <row r="289" spans="2:10" x14ac:dyDescent="0.25">
      <c r="D289" s="23" t="s">
        <v>159</v>
      </c>
      <c r="E289" s="24">
        <f>SUM(E286:E288)</f>
        <v>50</v>
      </c>
      <c r="F289" s="25"/>
      <c r="G289" s="45">
        <f>SUM(G286:G288)</f>
        <v>2894736</v>
      </c>
      <c r="H289" s="44"/>
      <c r="I289" s="96">
        <f>G289/$G$456</f>
        <v>4.7637853384390597E-2</v>
      </c>
      <c r="J289" s="84">
        <v>2</v>
      </c>
    </row>
    <row r="290" spans="2:10" x14ac:dyDescent="0.25">
      <c r="D290" s="81"/>
      <c r="G290" s="16"/>
      <c r="H290" s="16"/>
      <c r="I290" s="16"/>
    </row>
    <row r="291" spans="2:10" x14ac:dyDescent="0.25">
      <c r="B291" s="81">
        <v>241</v>
      </c>
      <c r="D291" s="81" t="s">
        <v>160</v>
      </c>
      <c r="G291" s="19"/>
      <c r="H291" s="19"/>
      <c r="I291" s="19"/>
    </row>
    <row r="292" spans="2:10" x14ac:dyDescent="0.25">
      <c r="D292" s="81" t="s">
        <v>172</v>
      </c>
      <c r="E292" s="29">
        <f>G292*$F$24</f>
        <v>40</v>
      </c>
      <c r="G292" s="44">
        <v>160</v>
      </c>
      <c r="H292" s="44"/>
      <c r="I292" s="44"/>
    </row>
    <row r="293" spans="2:10" x14ac:dyDescent="0.25">
      <c r="D293" s="23" t="s">
        <v>161</v>
      </c>
      <c r="E293" s="24">
        <f>E292</f>
        <v>40</v>
      </c>
      <c r="F293" s="26"/>
      <c r="G293" s="45">
        <f>SUM(G292:G292)</f>
        <v>160</v>
      </c>
      <c r="H293" s="44"/>
      <c r="I293" s="96">
        <f>G293/$G$456</f>
        <v>2.6330748439589986E-6</v>
      </c>
      <c r="J293" s="84">
        <v>1</v>
      </c>
    </row>
    <row r="294" spans="2:10" x14ac:dyDescent="0.25">
      <c r="D294" s="81"/>
      <c r="G294" s="16"/>
      <c r="H294" s="16"/>
      <c r="I294" s="16"/>
    </row>
    <row r="295" spans="2:10" x14ac:dyDescent="0.25">
      <c r="B295" s="81">
        <v>242</v>
      </c>
      <c r="D295" s="81" t="s">
        <v>176</v>
      </c>
      <c r="F295" s="6"/>
      <c r="G295" s="16"/>
      <c r="H295" s="16"/>
      <c r="I295" s="16"/>
    </row>
    <row r="296" spans="2:10" x14ac:dyDescent="0.25">
      <c r="D296" s="81" t="s">
        <v>85</v>
      </c>
      <c r="E296" s="29">
        <f t="shared" ref="E296:E297" si="4">G296*$F$24</f>
        <v>15556.5</v>
      </c>
      <c r="F296" s="6"/>
      <c r="G296" s="44">
        <v>62226</v>
      </c>
      <c r="H296" s="44"/>
      <c r="I296" s="44"/>
    </row>
    <row r="297" spans="2:10" x14ac:dyDescent="0.25">
      <c r="D297" s="81" t="s">
        <v>172</v>
      </c>
      <c r="E297" s="29">
        <f t="shared" si="4"/>
        <v>4300</v>
      </c>
      <c r="F297" s="6"/>
      <c r="G297" s="51">
        <v>17200</v>
      </c>
      <c r="H297" s="51"/>
      <c r="I297" s="51"/>
    </row>
    <row r="298" spans="2:10" x14ac:dyDescent="0.25">
      <c r="D298" s="23" t="s">
        <v>177</v>
      </c>
      <c r="E298" s="24">
        <f>SUM(E296:E297)</f>
        <v>19856.5</v>
      </c>
      <c r="F298" s="25"/>
      <c r="G298" s="45">
        <f>SUM(G296:G297)</f>
        <v>79426</v>
      </c>
      <c r="H298" s="44"/>
      <c r="I298" s="96">
        <f>G298/$G$456</f>
        <v>1.3070912659767964E-3</v>
      </c>
      <c r="J298" s="84">
        <v>2</v>
      </c>
    </row>
    <row r="299" spans="2:10" x14ac:dyDescent="0.25">
      <c r="D299" s="28"/>
      <c r="E299" s="29"/>
      <c r="F299" s="30"/>
      <c r="G299" s="44"/>
      <c r="H299" s="44"/>
      <c r="I299" s="44"/>
    </row>
    <row r="300" spans="2:10" hidden="1" x14ac:dyDescent="0.25">
      <c r="B300" s="81">
        <v>248</v>
      </c>
      <c r="D300" s="81" t="s">
        <v>234</v>
      </c>
      <c r="F300" s="6"/>
      <c r="G300" s="16"/>
      <c r="H300" s="16"/>
      <c r="I300" s="16"/>
    </row>
    <row r="301" spans="2:10" hidden="1" x14ac:dyDescent="0.25">
      <c r="D301" s="81" t="s">
        <v>85</v>
      </c>
      <c r="E301" s="29">
        <f>G301*$F$24</f>
        <v>0</v>
      </c>
      <c r="F301" s="6"/>
      <c r="G301" s="44">
        <v>0</v>
      </c>
      <c r="H301" s="44"/>
      <c r="I301" s="44"/>
    </row>
    <row r="302" spans="2:10" hidden="1" x14ac:dyDescent="0.25">
      <c r="D302" s="81" t="s">
        <v>191</v>
      </c>
      <c r="F302" s="6"/>
      <c r="G302" s="51">
        <v>3316.44</v>
      </c>
      <c r="H302" s="51"/>
      <c r="I302" s="51"/>
    </row>
    <row r="303" spans="2:10" hidden="1" x14ac:dyDescent="0.25">
      <c r="D303" s="23" t="s">
        <v>235</v>
      </c>
      <c r="E303" s="24"/>
      <c r="F303" s="25"/>
      <c r="G303" s="45">
        <f>SUM(G301:G302)</f>
        <v>3316.44</v>
      </c>
      <c r="H303" s="44"/>
      <c r="I303" s="96">
        <f>G303/$G$456</f>
        <v>5.457771709687113E-5</v>
      </c>
      <c r="J303" s="84">
        <v>2</v>
      </c>
    </row>
    <row r="304" spans="2:10" hidden="1" x14ac:dyDescent="0.25">
      <c r="D304" s="28"/>
      <c r="E304" s="29"/>
      <c r="F304" s="30"/>
      <c r="G304" s="44"/>
      <c r="H304" s="44"/>
      <c r="I304" s="44"/>
    </row>
    <row r="305" spans="2:10" x14ac:dyDescent="0.25">
      <c r="B305" s="81">
        <v>251</v>
      </c>
      <c r="D305" s="81" t="s">
        <v>243</v>
      </c>
      <c r="F305" s="6"/>
      <c r="G305" s="16"/>
      <c r="H305" s="16"/>
      <c r="I305" s="16"/>
    </row>
    <row r="306" spans="2:10" x14ac:dyDescent="0.25">
      <c r="D306" s="81" t="s">
        <v>85</v>
      </c>
      <c r="E306" s="29">
        <f t="shared" ref="E306:E307" si="5">G306*$F$24</f>
        <v>0</v>
      </c>
      <c r="F306" s="6"/>
      <c r="G306" s="44">
        <v>0</v>
      </c>
      <c r="H306" s="44"/>
      <c r="I306" s="44"/>
    </row>
    <row r="307" spans="2:10" x14ac:dyDescent="0.25">
      <c r="D307" s="81" t="s">
        <v>172</v>
      </c>
      <c r="E307" s="29">
        <f t="shared" si="5"/>
        <v>35.75</v>
      </c>
      <c r="F307" s="6"/>
      <c r="G307" s="69">
        <v>143</v>
      </c>
      <c r="H307" s="69"/>
      <c r="I307" s="69"/>
    </row>
    <row r="308" spans="2:10" hidden="1" x14ac:dyDescent="0.25">
      <c r="D308" s="81" t="s">
        <v>174</v>
      </c>
      <c r="F308" s="6"/>
      <c r="G308" s="15">
        <v>0</v>
      </c>
      <c r="H308" s="15"/>
      <c r="I308" s="15"/>
    </row>
    <row r="309" spans="2:10" x14ac:dyDescent="0.25">
      <c r="D309" s="23" t="s">
        <v>244</v>
      </c>
      <c r="E309" s="24">
        <f>SUM(E306:E308)</f>
        <v>35.75</v>
      </c>
      <c r="F309" s="25"/>
      <c r="G309" s="45">
        <f>SUM(G306:G308)</f>
        <v>143</v>
      </c>
      <c r="H309" s="44"/>
      <c r="I309" s="96">
        <f>G309/$G$456</f>
        <v>2.3533106417883547E-6</v>
      </c>
      <c r="J309" s="84">
        <v>1</v>
      </c>
    </row>
    <row r="310" spans="2:10" x14ac:dyDescent="0.25">
      <c r="D310" s="81"/>
      <c r="G310" s="16"/>
      <c r="H310" s="16"/>
      <c r="I310" s="16"/>
    </row>
    <row r="311" spans="2:10" x14ac:dyDescent="0.25">
      <c r="B311" s="81">
        <v>252</v>
      </c>
      <c r="D311" s="81" t="s">
        <v>245</v>
      </c>
      <c r="F311" s="6"/>
      <c r="G311" s="16"/>
      <c r="H311" s="16"/>
      <c r="I311" s="16"/>
    </row>
    <row r="312" spans="2:10" x14ac:dyDescent="0.25">
      <c r="D312" s="81" t="s">
        <v>85</v>
      </c>
      <c r="E312" s="29">
        <f t="shared" ref="E312:E313" si="6">G312*$F$24</f>
        <v>0</v>
      </c>
      <c r="F312" s="6"/>
      <c r="G312" s="44">
        <v>0</v>
      </c>
      <c r="H312" s="44"/>
      <c r="I312" s="44"/>
    </row>
    <row r="313" spans="2:10" x14ac:dyDescent="0.25">
      <c r="D313" s="81" t="s">
        <v>172</v>
      </c>
      <c r="E313" s="29">
        <f t="shared" si="6"/>
        <v>2625</v>
      </c>
      <c r="F313" s="6"/>
      <c r="G313" s="69">
        <v>10500</v>
      </c>
      <c r="H313" s="69"/>
      <c r="I313" s="69"/>
    </row>
    <row r="314" spans="2:10" x14ac:dyDescent="0.25">
      <c r="D314" s="23" t="s">
        <v>246</v>
      </c>
      <c r="E314" s="24">
        <f>SUM(E312:E313)</f>
        <v>2625</v>
      </c>
      <c r="F314" s="25"/>
      <c r="G314" s="45">
        <f>SUM(G311:G313)</f>
        <v>10500</v>
      </c>
      <c r="H314" s="44"/>
      <c r="I314" s="96">
        <f>G314/$G$456</f>
        <v>1.7279553663480926E-4</v>
      </c>
      <c r="J314" s="84">
        <v>1</v>
      </c>
    </row>
    <row r="315" spans="2:10" x14ac:dyDescent="0.25">
      <c r="D315" s="81"/>
      <c r="G315" s="16"/>
      <c r="H315" s="16"/>
      <c r="I315" s="16"/>
    </row>
    <row r="316" spans="2:10" x14ac:dyDescent="0.25">
      <c r="B316" s="81">
        <v>256</v>
      </c>
      <c r="D316" s="81" t="s">
        <v>70</v>
      </c>
      <c r="F316" s="6"/>
      <c r="G316" s="16"/>
      <c r="H316" s="16"/>
      <c r="I316" s="16"/>
    </row>
    <row r="317" spans="2:10" x14ac:dyDescent="0.25">
      <c r="D317" s="81" t="s">
        <v>85</v>
      </c>
      <c r="E317" s="29">
        <f t="shared" ref="E317:E318" si="7">G317*$F$24</f>
        <v>0</v>
      </c>
      <c r="F317" s="6"/>
      <c r="G317" s="44">
        <v>0</v>
      </c>
      <c r="H317" s="44"/>
      <c r="I317" s="44"/>
    </row>
    <row r="318" spans="2:10" x14ac:dyDescent="0.25">
      <c r="D318" s="81" t="s">
        <v>172</v>
      </c>
      <c r="E318" s="29">
        <f t="shared" si="7"/>
        <v>40500</v>
      </c>
      <c r="F318" s="6"/>
      <c r="G318" s="69">
        <v>162000</v>
      </c>
      <c r="H318" s="69"/>
      <c r="I318" s="69"/>
    </row>
    <row r="319" spans="2:10" hidden="1" x14ac:dyDescent="0.25">
      <c r="D319" s="81" t="s">
        <v>174</v>
      </c>
      <c r="F319" s="6"/>
      <c r="G319" s="15">
        <v>0</v>
      </c>
      <c r="H319" s="15"/>
      <c r="I319" s="15"/>
    </row>
    <row r="320" spans="2:10" x14ac:dyDescent="0.25">
      <c r="D320" s="23" t="s">
        <v>115</v>
      </c>
      <c r="E320" s="24">
        <f>SUM(E317:E319)</f>
        <v>40500</v>
      </c>
      <c r="F320" s="25"/>
      <c r="G320" s="45">
        <f>SUM(G317:G319)</f>
        <v>162000</v>
      </c>
      <c r="H320" s="44"/>
      <c r="I320" s="96">
        <f>G320/$G$456</f>
        <v>2.665988279508486E-3</v>
      </c>
      <c r="J320" s="84">
        <v>1</v>
      </c>
    </row>
    <row r="321" spans="2:11" x14ac:dyDescent="0.25">
      <c r="D321" s="28"/>
      <c r="E321" s="29"/>
      <c r="F321" s="30"/>
      <c r="G321" s="44"/>
      <c r="H321" s="44"/>
      <c r="I321" s="44"/>
    </row>
    <row r="322" spans="2:11" x14ac:dyDescent="0.25">
      <c r="B322" s="81">
        <v>258</v>
      </c>
      <c r="D322" s="28" t="s">
        <v>218</v>
      </c>
      <c r="E322" s="29"/>
      <c r="F322" s="30"/>
      <c r="G322" s="16"/>
      <c r="H322" s="16"/>
      <c r="I322" s="16"/>
    </row>
    <row r="323" spans="2:11" x14ac:dyDescent="0.25">
      <c r="D323" s="81" t="s">
        <v>172</v>
      </c>
      <c r="E323" s="29">
        <f t="shared" ref="E323" si="8">G323*$F$24</f>
        <v>1788.5</v>
      </c>
      <c r="F323" s="30"/>
      <c r="G323" s="44">
        <v>7154</v>
      </c>
      <c r="H323" s="44"/>
      <c r="I323" s="44"/>
    </row>
    <row r="324" spans="2:11" x14ac:dyDescent="0.25">
      <c r="D324" s="23" t="s">
        <v>219</v>
      </c>
      <c r="E324" s="24">
        <f>E323</f>
        <v>1788.5</v>
      </c>
      <c r="F324" s="25"/>
      <c r="G324" s="45">
        <f>SUM(G323:G323)</f>
        <v>7154</v>
      </c>
      <c r="H324" s="44"/>
      <c r="I324" s="96">
        <f>G324/$G$456</f>
        <v>1.1773135896051672E-4</v>
      </c>
      <c r="J324" s="84">
        <v>1</v>
      </c>
    </row>
    <row r="325" spans="2:11" x14ac:dyDescent="0.25">
      <c r="D325" s="28"/>
      <c r="E325" s="29"/>
      <c r="F325" s="30"/>
      <c r="G325" s="44"/>
      <c r="H325" s="44"/>
      <c r="I325" s="44"/>
    </row>
    <row r="326" spans="2:11" x14ac:dyDescent="0.25">
      <c r="B326" s="81">
        <v>259</v>
      </c>
      <c r="D326" s="28" t="s">
        <v>206</v>
      </c>
      <c r="E326" s="29"/>
      <c r="F326" s="30"/>
      <c r="G326" s="16"/>
      <c r="H326" s="16"/>
      <c r="I326" s="16"/>
    </row>
    <row r="327" spans="2:11" x14ac:dyDescent="0.25">
      <c r="D327" s="81" t="s">
        <v>172</v>
      </c>
      <c r="E327" s="29">
        <f t="shared" ref="E327" si="9">G327*$F$24</f>
        <v>18173.75</v>
      </c>
      <c r="F327" s="30"/>
      <c r="G327" s="44">
        <v>72695</v>
      </c>
      <c r="H327" s="44"/>
      <c r="I327" s="44"/>
    </row>
    <row r="328" spans="2:11" x14ac:dyDescent="0.25">
      <c r="D328" s="23" t="s">
        <v>214</v>
      </c>
      <c r="E328" s="24">
        <f>E327</f>
        <v>18173.75</v>
      </c>
      <c r="F328" s="25"/>
      <c r="G328" s="45">
        <f>SUM(G327:G327)</f>
        <v>72695</v>
      </c>
      <c r="H328" s="44"/>
      <c r="I328" s="96">
        <f>G328/$G$456</f>
        <v>1.1963210986349962E-3</v>
      </c>
      <c r="J328" s="84">
        <v>1</v>
      </c>
    </row>
    <row r="329" spans="2:11" ht="11.25" customHeight="1" x14ac:dyDescent="0.25">
      <c r="D329" s="81"/>
      <c r="G329" s="16"/>
      <c r="H329" s="16"/>
      <c r="I329" s="16"/>
    </row>
    <row r="330" spans="2:11" x14ac:dyDescent="0.25">
      <c r="B330" s="81">
        <v>261</v>
      </c>
      <c r="D330" s="81" t="s">
        <v>42</v>
      </c>
      <c r="F330" s="6"/>
      <c r="G330" s="16"/>
      <c r="H330" s="16"/>
      <c r="I330" s="16"/>
    </row>
    <row r="331" spans="2:11" x14ac:dyDescent="0.25">
      <c r="D331" s="81" t="s">
        <v>85</v>
      </c>
      <c r="E331" s="29">
        <f t="shared" ref="E331:E332" si="10">G331*$F$24</f>
        <v>8857.5</v>
      </c>
      <c r="F331" s="6"/>
      <c r="G331" s="44">
        <v>35430</v>
      </c>
      <c r="H331" s="44"/>
      <c r="I331" s="44"/>
    </row>
    <row r="332" spans="2:11" x14ac:dyDescent="0.25">
      <c r="D332" s="81" t="s">
        <v>172</v>
      </c>
      <c r="E332" s="29">
        <f t="shared" si="10"/>
        <v>19642.25</v>
      </c>
      <c r="F332" s="6"/>
      <c r="G332" s="51">
        <v>78569</v>
      </c>
      <c r="H332" s="51"/>
      <c r="I332" s="51"/>
      <c r="J332" s="84">
        <v>2</v>
      </c>
    </row>
    <row r="333" spans="2:11" x14ac:dyDescent="0.25">
      <c r="D333" s="23" t="s">
        <v>116</v>
      </c>
      <c r="E333" s="24">
        <f>SUM(E331:E332)</f>
        <v>28499.75</v>
      </c>
      <c r="F333" s="25"/>
      <c r="G333" s="45">
        <f>SUM(G331:G332)</f>
        <v>113999</v>
      </c>
      <c r="H333" s="44"/>
      <c r="I333" s="96">
        <f>G333/$G$456</f>
        <v>1.8760493696030117E-3</v>
      </c>
    </row>
    <row r="334" spans="2:11" x14ac:dyDescent="0.25">
      <c r="D334" s="81"/>
      <c r="G334" s="16"/>
      <c r="H334" s="16"/>
      <c r="I334" s="16"/>
    </row>
    <row r="335" spans="2:11" x14ac:dyDescent="0.25">
      <c r="D335" s="27" t="s">
        <v>132</v>
      </c>
      <c r="E335" s="104">
        <f>SUM(E163:E334)/2</f>
        <v>4274945.25</v>
      </c>
      <c r="F335" s="25"/>
      <c r="G335" s="46">
        <f>+G333+G328+G320+G324+G314+G309+G303+G298+G293+G289+G283+G273+G268+G278+G264+G259+G254+G249+G243+G239+G234+G230+G226+G220+G214+G208+G202+G196+G190+G185+G179+G174+G167</f>
        <v>22756633.439999998</v>
      </c>
      <c r="H335" s="92"/>
      <c r="I335" s="96">
        <f>G335/$G$456</f>
        <v>0.37449949402537575</v>
      </c>
      <c r="J335" s="85">
        <f>SUM(J167:J332)</f>
        <v>55</v>
      </c>
      <c r="K335" s="84" t="s">
        <v>257</v>
      </c>
    </row>
    <row r="336" spans="2:11" ht="10.5" customHeight="1" x14ac:dyDescent="0.25">
      <c r="D336" s="81"/>
      <c r="G336" s="16"/>
      <c r="H336" s="16"/>
      <c r="I336" s="16"/>
    </row>
    <row r="337" spans="2:10" x14ac:dyDescent="0.25">
      <c r="D337" s="4" t="s">
        <v>133</v>
      </c>
      <c r="G337" s="16"/>
      <c r="H337" s="16"/>
      <c r="I337" s="16"/>
    </row>
    <row r="338" spans="2:10" ht="11.25" customHeight="1" x14ac:dyDescent="0.25">
      <c r="D338" s="81"/>
      <c r="G338" s="16"/>
      <c r="H338" s="16"/>
      <c r="I338" s="16"/>
    </row>
    <row r="339" spans="2:10" x14ac:dyDescent="0.25">
      <c r="B339" s="81">
        <v>345</v>
      </c>
      <c r="D339" s="81" t="s">
        <v>43</v>
      </c>
      <c r="F339" s="6"/>
      <c r="G339" s="16"/>
      <c r="H339" s="16"/>
      <c r="I339" s="16"/>
    </row>
    <row r="340" spans="2:10" x14ac:dyDescent="0.25">
      <c r="D340" s="81" t="s">
        <v>167</v>
      </c>
      <c r="E340" s="29">
        <f t="shared" ref="E340" si="11">G340*$F$24</f>
        <v>625</v>
      </c>
      <c r="F340" s="6"/>
      <c r="G340" s="39">
        <v>2500</v>
      </c>
      <c r="H340" s="39"/>
      <c r="I340" s="39"/>
      <c r="J340" s="84">
        <v>1</v>
      </c>
    </row>
    <row r="341" spans="2:10" x14ac:dyDescent="0.25">
      <c r="D341" s="23" t="s">
        <v>117</v>
      </c>
      <c r="E341" s="24">
        <f>E340</f>
        <v>625</v>
      </c>
      <c r="F341" s="25"/>
      <c r="G341" s="37">
        <f>SUM(G340:G340)</f>
        <v>2500</v>
      </c>
      <c r="H341" s="39"/>
      <c r="I341" s="96">
        <f>G341/$G$456</f>
        <v>4.1141794436859353E-5</v>
      </c>
    </row>
    <row r="342" spans="2:10" x14ac:dyDescent="0.25">
      <c r="D342" s="81"/>
      <c r="G342" s="16"/>
      <c r="H342" s="16"/>
      <c r="I342" s="16"/>
    </row>
    <row r="343" spans="2:10" x14ac:dyDescent="0.25">
      <c r="B343" s="81">
        <v>347</v>
      </c>
      <c r="D343" s="81" t="s">
        <v>62</v>
      </c>
      <c r="F343" s="6"/>
      <c r="G343" s="16"/>
      <c r="H343" s="16"/>
      <c r="I343" s="16"/>
      <c r="J343" s="7"/>
    </row>
    <row r="344" spans="2:10" x14ac:dyDescent="0.25">
      <c r="D344" s="81" t="s">
        <v>167</v>
      </c>
      <c r="E344" s="29">
        <f t="shared" ref="E344" si="12">G344*$F$24</f>
        <v>3503.75</v>
      </c>
      <c r="F344" s="6"/>
      <c r="G344" s="44">
        <v>14015</v>
      </c>
      <c r="H344" s="44"/>
      <c r="I344" s="44"/>
      <c r="J344" s="7"/>
    </row>
    <row r="345" spans="2:10" x14ac:dyDescent="0.25">
      <c r="D345" s="23" t="s">
        <v>118</v>
      </c>
      <c r="E345" s="24">
        <f>E344</f>
        <v>3503.75</v>
      </c>
      <c r="F345" s="25"/>
      <c r="G345" s="45">
        <f>SUM(G344:G344)</f>
        <v>14015</v>
      </c>
      <c r="H345" s="44"/>
      <c r="I345" s="96">
        <f>G345/$G$456</f>
        <v>2.3064089961303351E-4</v>
      </c>
      <c r="J345" s="7"/>
    </row>
    <row r="346" spans="2:10" x14ac:dyDescent="0.25">
      <c r="D346" s="81"/>
      <c r="G346" s="16"/>
      <c r="H346" s="16"/>
      <c r="I346" s="16"/>
    </row>
    <row r="347" spans="2:10" x14ac:dyDescent="0.25">
      <c r="D347" s="27" t="s">
        <v>134</v>
      </c>
      <c r="E347" s="24">
        <f>E341+E345</f>
        <v>4128.75</v>
      </c>
      <c r="F347" s="26"/>
      <c r="G347" s="46">
        <f>+G341+G345</f>
        <v>16515</v>
      </c>
      <c r="H347" s="92"/>
      <c r="I347" s="96">
        <f>G347/$G$456</f>
        <v>2.717826940498929E-4</v>
      </c>
      <c r="J347" s="84">
        <v>2</v>
      </c>
    </row>
    <row r="348" spans="2:10" x14ac:dyDescent="0.25">
      <c r="D348" s="4"/>
      <c r="G348" s="18"/>
      <c r="H348" s="18"/>
      <c r="I348" s="18"/>
    </row>
    <row r="349" spans="2:10" x14ac:dyDescent="0.25">
      <c r="D349" s="4" t="s">
        <v>162</v>
      </c>
      <c r="G349" s="18"/>
      <c r="H349" s="18"/>
      <c r="I349" s="18"/>
    </row>
    <row r="350" spans="2:10" x14ac:dyDescent="0.25">
      <c r="D350" s="4"/>
      <c r="G350" s="18"/>
      <c r="H350" s="18"/>
      <c r="I350" s="18"/>
    </row>
    <row r="351" spans="2:10" x14ac:dyDescent="0.25">
      <c r="B351" s="81">
        <v>486</v>
      </c>
      <c r="D351" s="81" t="s">
        <v>198</v>
      </c>
      <c r="F351" s="6"/>
      <c r="G351" s="16"/>
      <c r="H351" s="16"/>
      <c r="I351" s="16"/>
    </row>
    <row r="352" spans="2:10" x14ac:dyDescent="0.25">
      <c r="D352" s="81" t="s">
        <v>172</v>
      </c>
      <c r="E352" s="29">
        <f t="shared" ref="E352" si="13">G352*$F$24</f>
        <v>2.5</v>
      </c>
      <c r="F352" s="6"/>
      <c r="G352" s="39">
        <v>10</v>
      </c>
      <c r="H352" s="39"/>
      <c r="I352" s="39"/>
    </row>
    <row r="353" spans="2:10" x14ac:dyDescent="0.25">
      <c r="D353" s="23" t="s">
        <v>199</v>
      </c>
      <c r="E353" s="24">
        <f>E352</f>
        <v>2.5</v>
      </c>
      <c r="F353" s="25"/>
      <c r="G353" s="37">
        <f>SUM(G352:G352)</f>
        <v>10</v>
      </c>
      <c r="H353" s="39"/>
      <c r="I353" s="96">
        <f>G353/$G$456</f>
        <v>1.6456717774743741E-7</v>
      </c>
    </row>
    <row r="354" spans="2:10" x14ac:dyDescent="0.25">
      <c r="D354" s="28"/>
      <c r="E354" s="29"/>
      <c r="F354" s="30"/>
      <c r="G354" s="15"/>
      <c r="H354" s="15"/>
      <c r="I354" s="15"/>
    </row>
    <row r="355" spans="2:10" hidden="1" x14ac:dyDescent="0.25">
      <c r="B355" s="81">
        <v>487</v>
      </c>
      <c r="D355" s="28" t="s">
        <v>207</v>
      </c>
      <c r="E355" s="29"/>
      <c r="F355" s="30"/>
      <c r="G355" s="39"/>
      <c r="H355" s="39"/>
      <c r="I355" s="39"/>
    </row>
    <row r="356" spans="2:10" hidden="1" x14ac:dyDescent="0.25">
      <c r="D356" s="81" t="s">
        <v>189</v>
      </c>
      <c r="E356" s="29"/>
      <c r="F356" s="30"/>
      <c r="G356" s="39">
        <v>22000</v>
      </c>
      <c r="H356" s="39"/>
      <c r="I356" s="39"/>
    </row>
    <row r="357" spans="2:10" hidden="1" x14ac:dyDescent="0.25">
      <c r="D357" s="23" t="s">
        <v>208</v>
      </c>
      <c r="E357" s="24"/>
      <c r="F357" s="25"/>
      <c r="G357" s="37">
        <f>SUM(G355:G356)</f>
        <v>22000</v>
      </c>
      <c r="H357" s="39"/>
      <c r="I357" s="96">
        <f>G357/$G$456</f>
        <v>3.6204779104436228E-4</v>
      </c>
    </row>
    <row r="358" spans="2:10" hidden="1" x14ac:dyDescent="0.25">
      <c r="D358" s="4"/>
      <c r="G358" s="18"/>
      <c r="H358" s="18"/>
      <c r="I358" s="18"/>
    </row>
    <row r="359" spans="2:10" x14ac:dyDescent="0.25">
      <c r="D359" s="27" t="s">
        <v>163</v>
      </c>
      <c r="E359" s="24">
        <f>E353+E357</f>
        <v>2.5</v>
      </c>
      <c r="F359" s="26"/>
      <c r="G359" s="38">
        <f>+G353+G357</f>
        <v>22010</v>
      </c>
      <c r="H359" s="91"/>
      <c r="I359" s="96">
        <f>G359/$G$456</f>
        <v>3.6221235822210974E-4</v>
      </c>
      <c r="J359" s="84">
        <v>2</v>
      </c>
    </row>
    <row r="360" spans="2:10" x14ac:dyDescent="0.25">
      <c r="D360" s="81"/>
      <c r="G360" s="16"/>
      <c r="H360" s="16"/>
      <c r="I360" s="16"/>
    </row>
    <row r="361" spans="2:10" x14ac:dyDescent="0.25">
      <c r="D361" s="4" t="s">
        <v>135</v>
      </c>
      <c r="G361" s="16"/>
      <c r="H361" s="16"/>
      <c r="I361" s="16"/>
    </row>
    <row r="362" spans="2:10" x14ac:dyDescent="0.25">
      <c r="D362" s="81"/>
      <c r="G362" s="16"/>
      <c r="H362" s="16"/>
      <c r="I362" s="16"/>
    </row>
    <row r="363" spans="2:10" x14ac:dyDescent="0.25">
      <c r="B363" s="81">
        <v>508</v>
      </c>
      <c r="D363" s="81" t="s">
        <v>44</v>
      </c>
      <c r="F363" s="6"/>
      <c r="G363" s="16"/>
      <c r="H363" s="16"/>
      <c r="I363" s="16"/>
    </row>
    <row r="364" spans="2:10" x14ac:dyDescent="0.25">
      <c r="D364" s="81" t="s">
        <v>85</v>
      </c>
      <c r="E364" s="29">
        <f t="shared" ref="E364:E365" si="14">G364*$F$24</f>
        <v>25132.5</v>
      </c>
      <c r="F364" s="6"/>
      <c r="G364" s="44">
        <v>100530</v>
      </c>
      <c r="H364" s="44"/>
      <c r="I364" s="44"/>
    </row>
    <row r="365" spans="2:10" x14ac:dyDescent="0.25">
      <c r="D365" s="81" t="s">
        <v>172</v>
      </c>
      <c r="E365" s="29">
        <f t="shared" si="14"/>
        <v>491456.75</v>
      </c>
      <c r="F365" s="6"/>
      <c r="G365" s="51">
        <v>1965827</v>
      </c>
      <c r="H365" s="51"/>
      <c r="I365" s="51"/>
    </row>
    <row r="366" spans="2:10" hidden="1" x14ac:dyDescent="0.25">
      <c r="D366" s="81" t="s">
        <v>171</v>
      </c>
      <c r="F366" s="6"/>
      <c r="G366" s="51">
        <v>0</v>
      </c>
      <c r="H366" s="51"/>
      <c r="I366" s="51"/>
    </row>
    <row r="367" spans="2:10" x14ac:dyDescent="0.25">
      <c r="D367" s="23" t="s">
        <v>119</v>
      </c>
      <c r="E367" s="24">
        <f>SUM(E364:E365)</f>
        <v>516589.25</v>
      </c>
      <c r="F367" s="25"/>
      <c r="G367" s="45">
        <f>SUM(G364:G366)</f>
        <v>2066357</v>
      </c>
      <c r="H367" s="44"/>
      <c r="I367" s="96">
        <f>G367/$G$456</f>
        <v>3.4005453970866149E-2</v>
      </c>
    </row>
    <row r="368" spans="2:10" x14ac:dyDescent="0.25">
      <c r="D368" s="81"/>
      <c r="G368" s="16"/>
      <c r="H368" s="16"/>
      <c r="I368" s="16"/>
    </row>
    <row r="369" spans="2:9" x14ac:dyDescent="0.25">
      <c r="B369" s="81">
        <v>510</v>
      </c>
      <c r="D369" s="81" t="s">
        <v>137</v>
      </c>
      <c r="F369" s="6"/>
      <c r="G369" s="16"/>
      <c r="H369" s="16"/>
      <c r="I369" s="16"/>
    </row>
    <row r="370" spans="2:9" x14ac:dyDescent="0.25">
      <c r="D370" s="81" t="s">
        <v>85</v>
      </c>
      <c r="E370" s="29">
        <f t="shared" ref="E370:E373" si="15">G370*$F$24</f>
        <v>94952.25</v>
      </c>
      <c r="F370" s="6"/>
      <c r="G370" s="44">
        <v>379809</v>
      </c>
      <c r="H370" s="44"/>
      <c r="I370" s="44"/>
    </row>
    <row r="371" spans="2:9" x14ac:dyDescent="0.25">
      <c r="D371" s="81" t="s">
        <v>172</v>
      </c>
      <c r="E371" s="29">
        <f t="shared" si="15"/>
        <v>57982.5</v>
      </c>
      <c r="F371" s="6"/>
      <c r="G371" s="51">
        <v>231930</v>
      </c>
      <c r="H371" s="51"/>
      <c r="I371" s="51"/>
    </row>
    <row r="372" spans="2:9" hidden="1" x14ac:dyDescent="0.25">
      <c r="D372" s="81" t="s">
        <v>189</v>
      </c>
      <c r="F372" s="6"/>
      <c r="G372" s="51">
        <v>417500</v>
      </c>
      <c r="H372" s="51"/>
      <c r="I372" s="51"/>
    </row>
    <row r="373" spans="2:9" x14ac:dyDescent="0.25">
      <c r="D373" s="81" t="s">
        <v>167</v>
      </c>
      <c r="E373" s="29">
        <f t="shared" si="15"/>
        <v>10586.25</v>
      </c>
      <c r="F373" s="6"/>
      <c r="G373" s="51">
        <v>42345</v>
      </c>
      <c r="H373" s="51"/>
      <c r="I373" s="51"/>
    </row>
    <row r="374" spans="2:9" x14ac:dyDescent="0.25">
      <c r="D374" s="23" t="s">
        <v>138</v>
      </c>
      <c r="E374" s="24">
        <f>SUM(E370:E373)</f>
        <v>163521</v>
      </c>
      <c r="F374" s="25"/>
      <c r="G374" s="45">
        <f>SUM(G370:G373)</f>
        <v>1071584</v>
      </c>
      <c r="H374" s="44"/>
      <c r="I374" s="96">
        <f>G374/$G$456</f>
        <v>1.7634755459930998E-2</v>
      </c>
    </row>
    <row r="375" spans="2:9" x14ac:dyDescent="0.25">
      <c r="D375" s="81"/>
      <c r="G375" s="16"/>
      <c r="H375" s="16"/>
      <c r="I375" s="16"/>
    </row>
    <row r="376" spans="2:9" x14ac:dyDescent="0.25">
      <c r="B376" s="81">
        <v>515</v>
      </c>
      <c r="D376" s="81" t="s">
        <v>83</v>
      </c>
      <c r="F376" s="6"/>
      <c r="G376" s="16"/>
      <c r="H376" s="16"/>
      <c r="I376" s="16"/>
    </row>
    <row r="377" spans="2:9" x14ac:dyDescent="0.25">
      <c r="D377" s="81" t="s">
        <v>85</v>
      </c>
      <c r="E377" s="29">
        <f t="shared" ref="E377:E380" si="16">G377*$F$24</f>
        <v>566504.5</v>
      </c>
      <c r="F377" s="6"/>
      <c r="G377" s="44">
        <v>2266018</v>
      </c>
      <c r="H377" s="44"/>
      <c r="I377" s="44"/>
    </row>
    <row r="378" spans="2:9" x14ac:dyDescent="0.25">
      <c r="D378" s="81" t="s">
        <v>172</v>
      </c>
      <c r="E378" s="29">
        <f t="shared" si="16"/>
        <v>428651.25</v>
      </c>
      <c r="F378" s="6"/>
      <c r="G378" s="51">
        <v>1714605</v>
      </c>
      <c r="H378" s="51"/>
      <c r="I378" s="51"/>
    </row>
    <row r="379" spans="2:9" hidden="1" x14ac:dyDescent="0.25">
      <c r="D379" s="81" t="s">
        <v>171</v>
      </c>
      <c r="F379" s="6"/>
      <c r="G379" s="51">
        <v>2258722</v>
      </c>
      <c r="H379" s="51"/>
      <c r="I379" s="51"/>
    </row>
    <row r="380" spans="2:9" x14ac:dyDescent="0.25">
      <c r="D380" s="81" t="s">
        <v>167</v>
      </c>
      <c r="E380" s="29">
        <f t="shared" si="16"/>
        <v>120706.25</v>
      </c>
      <c r="F380" s="6"/>
      <c r="G380" s="51">
        <v>482825</v>
      </c>
      <c r="H380" s="51"/>
      <c r="I380" s="51"/>
    </row>
    <row r="381" spans="2:9" x14ac:dyDescent="0.25">
      <c r="D381" s="23" t="s">
        <v>120</v>
      </c>
      <c r="E381" s="24">
        <f>SUM(E377:E380)</f>
        <v>1115862</v>
      </c>
      <c r="F381" s="25"/>
      <c r="G381" s="37">
        <f>SUM(G377:G380)</f>
        <v>6722170</v>
      </c>
      <c r="H381" s="39"/>
      <c r="I381" s="96">
        <f>G381/$G$456</f>
        <v>0.11062485452384913</v>
      </c>
    </row>
    <row r="382" spans="2:9" x14ac:dyDescent="0.25">
      <c r="D382" s="81"/>
      <c r="F382" s="6"/>
      <c r="G382" s="16"/>
      <c r="H382" s="16"/>
      <c r="I382" s="16"/>
    </row>
    <row r="383" spans="2:9" hidden="1" x14ac:dyDescent="0.25">
      <c r="B383" s="81">
        <v>516</v>
      </c>
      <c r="D383" s="81" t="s">
        <v>182</v>
      </c>
      <c r="F383" s="6"/>
      <c r="G383" s="16"/>
      <c r="H383" s="16"/>
      <c r="I383" s="16"/>
    </row>
    <row r="384" spans="2:9" hidden="1" x14ac:dyDescent="0.25">
      <c r="D384" s="81" t="s">
        <v>172</v>
      </c>
      <c r="E384" s="29">
        <f t="shared" ref="E384" si="17">G384*$F$24</f>
        <v>0</v>
      </c>
      <c r="F384" s="6"/>
      <c r="G384" s="39">
        <v>0</v>
      </c>
      <c r="H384" s="39"/>
      <c r="I384" s="39"/>
    </row>
    <row r="385" spans="2:9" hidden="1" x14ac:dyDescent="0.25">
      <c r="D385" s="81" t="s">
        <v>189</v>
      </c>
      <c r="F385" s="6"/>
      <c r="G385" s="42">
        <v>0</v>
      </c>
      <c r="H385" s="42"/>
      <c r="I385" s="42"/>
    </row>
    <row r="386" spans="2:9" hidden="1" x14ac:dyDescent="0.25">
      <c r="D386" s="23" t="s">
        <v>183</v>
      </c>
      <c r="E386" s="24"/>
      <c r="F386" s="25"/>
      <c r="G386" s="37">
        <f>SUM(G384:G385)</f>
        <v>0</v>
      </c>
      <c r="H386" s="39"/>
      <c r="I386" s="39"/>
    </row>
    <row r="387" spans="2:9" hidden="1" x14ac:dyDescent="0.25">
      <c r="D387" s="81"/>
      <c r="G387" s="16"/>
      <c r="H387" s="16"/>
      <c r="I387" s="16"/>
    </row>
    <row r="388" spans="2:9" x14ac:dyDescent="0.25">
      <c r="B388" s="81">
        <v>518</v>
      </c>
      <c r="D388" s="81" t="s">
        <v>84</v>
      </c>
      <c r="F388" s="6"/>
      <c r="G388" s="16"/>
      <c r="H388" s="16"/>
      <c r="I388" s="16"/>
    </row>
    <row r="389" spans="2:9" x14ac:dyDescent="0.25">
      <c r="D389" s="81" t="s">
        <v>85</v>
      </c>
      <c r="E389" s="29">
        <f t="shared" ref="E389:E390" si="18">G389*$F$24</f>
        <v>616998</v>
      </c>
      <c r="F389" s="6"/>
      <c r="G389" s="39">
        <v>2467992</v>
      </c>
      <c r="H389" s="39"/>
      <c r="I389" s="39"/>
    </row>
    <row r="390" spans="2:9" x14ac:dyDescent="0.25">
      <c r="D390" s="81" t="s">
        <v>172</v>
      </c>
      <c r="E390" s="29">
        <f t="shared" si="18"/>
        <v>459546</v>
      </c>
      <c r="F390" s="6"/>
      <c r="G390" s="51">
        <v>1838184</v>
      </c>
      <c r="H390" s="51"/>
      <c r="I390" s="51"/>
    </row>
    <row r="391" spans="2:9" hidden="1" x14ac:dyDescent="0.25">
      <c r="D391" s="81" t="s">
        <v>189</v>
      </c>
      <c r="F391" s="6"/>
      <c r="G391" s="51">
        <v>1269176</v>
      </c>
      <c r="H391" s="51"/>
      <c r="I391" s="51"/>
    </row>
    <row r="392" spans="2:9" x14ac:dyDescent="0.25">
      <c r="D392" s="81" t="s">
        <v>167</v>
      </c>
      <c r="E392" s="29">
        <f t="shared" ref="E392:E393" si="19">G392*$F$24</f>
        <v>117663.75</v>
      </c>
      <c r="F392" s="6"/>
      <c r="G392" s="51">
        <v>470655</v>
      </c>
      <c r="H392" s="51"/>
      <c r="I392" s="51"/>
    </row>
    <row r="393" spans="2:9" x14ac:dyDescent="0.25">
      <c r="D393" s="81" t="s">
        <v>191</v>
      </c>
      <c r="E393" s="29">
        <f t="shared" si="19"/>
        <v>201600</v>
      </c>
      <c r="F393" s="6"/>
      <c r="G393" s="51">
        <v>806400</v>
      </c>
      <c r="H393" s="51"/>
      <c r="I393" s="51"/>
    </row>
    <row r="394" spans="2:9" x14ac:dyDescent="0.25">
      <c r="D394" s="23" t="s">
        <v>121</v>
      </c>
      <c r="E394" s="24">
        <f>SUM(E389:E393)</f>
        <v>1395807.75</v>
      </c>
      <c r="F394" s="25"/>
      <c r="G394" s="37">
        <f>SUM(G389:G393)</f>
        <v>6852407</v>
      </c>
      <c r="H394" s="39"/>
      <c r="I394" s="96">
        <f>G394/$G$456</f>
        <v>0.11276812807667844</v>
      </c>
    </row>
    <row r="395" spans="2:9" x14ac:dyDescent="0.25">
      <c r="D395" s="81"/>
      <c r="G395" s="16"/>
      <c r="H395" s="16"/>
      <c r="I395" s="16"/>
    </row>
    <row r="396" spans="2:9" x14ac:dyDescent="0.25">
      <c r="B396" s="81">
        <v>521</v>
      </c>
      <c r="D396" s="81" t="s">
        <v>164</v>
      </c>
      <c r="G396" s="16"/>
      <c r="H396" s="16"/>
      <c r="I396" s="16"/>
    </row>
    <row r="397" spans="2:9" x14ac:dyDescent="0.25">
      <c r="D397" s="81" t="s">
        <v>172</v>
      </c>
      <c r="E397" s="29">
        <f t="shared" ref="E397" si="20">G397*$F$24</f>
        <v>1125</v>
      </c>
      <c r="F397" s="6"/>
      <c r="G397" s="44">
        <v>4500</v>
      </c>
      <c r="H397" s="44"/>
      <c r="I397" s="44"/>
    </row>
    <row r="398" spans="2:9" hidden="1" x14ac:dyDescent="0.25">
      <c r="D398" s="81" t="s">
        <v>189</v>
      </c>
      <c r="F398" s="6"/>
      <c r="G398" s="50">
        <v>0</v>
      </c>
      <c r="H398" s="50"/>
      <c r="I398" s="50"/>
    </row>
    <row r="399" spans="2:9" x14ac:dyDescent="0.25">
      <c r="D399" s="23" t="s">
        <v>165</v>
      </c>
      <c r="E399" s="24">
        <f>SUM(E397:E398)</f>
        <v>1125</v>
      </c>
      <c r="F399" s="25"/>
      <c r="G399" s="45">
        <f>SUM(G397:G398)</f>
        <v>4500</v>
      </c>
      <c r="H399" s="44"/>
      <c r="I399" s="96">
        <f>G399/$G$456</f>
        <v>7.4055229986346829E-5</v>
      </c>
    </row>
    <row r="400" spans="2:9" x14ac:dyDescent="0.25">
      <c r="D400" s="81"/>
      <c r="G400" s="16"/>
      <c r="H400" s="16"/>
      <c r="I400" s="16"/>
    </row>
    <row r="401" spans="2:11" x14ac:dyDescent="0.25">
      <c r="B401" s="81">
        <v>522</v>
      </c>
      <c r="D401" s="81" t="s">
        <v>77</v>
      </c>
      <c r="G401" s="16"/>
      <c r="H401" s="16"/>
      <c r="I401" s="16"/>
    </row>
    <row r="402" spans="2:11" hidden="1" x14ac:dyDescent="0.25">
      <c r="D402" s="81" t="s">
        <v>172</v>
      </c>
      <c r="E402" s="29">
        <f t="shared" ref="E402:E403" si="21">G402*$F$24</f>
        <v>0</v>
      </c>
      <c r="F402" s="6"/>
      <c r="G402" s="44">
        <v>0</v>
      </c>
      <c r="H402" s="44"/>
      <c r="I402" s="44"/>
    </row>
    <row r="403" spans="2:11" x14ac:dyDescent="0.25">
      <c r="D403" s="81" t="s">
        <v>167</v>
      </c>
      <c r="E403" s="29">
        <f t="shared" si="21"/>
        <v>171587.5</v>
      </c>
      <c r="F403" s="6"/>
      <c r="G403" s="69">
        <v>686350</v>
      </c>
      <c r="H403" s="69"/>
      <c r="I403" s="69"/>
    </row>
    <row r="404" spans="2:11" x14ac:dyDescent="0.25">
      <c r="D404" s="23" t="s">
        <v>122</v>
      </c>
      <c r="E404" s="24">
        <f>SUM(E402:E403)</f>
        <v>171587.5</v>
      </c>
      <c r="F404" s="25"/>
      <c r="G404" s="45">
        <f>SUM(G402:G403)</f>
        <v>686350</v>
      </c>
      <c r="H404" s="44"/>
      <c r="I404" s="96">
        <f>G404/$G$456</f>
        <v>1.1295068244695367E-2</v>
      </c>
    </row>
    <row r="405" spans="2:11" x14ac:dyDescent="0.25">
      <c r="D405" s="81"/>
      <c r="G405" s="16"/>
      <c r="H405" s="16"/>
      <c r="I405" s="16"/>
    </row>
    <row r="406" spans="2:11" hidden="1" x14ac:dyDescent="0.25">
      <c r="B406" s="81">
        <v>571</v>
      </c>
      <c r="D406" s="81" t="s">
        <v>180</v>
      </c>
      <c r="G406" s="16"/>
      <c r="H406" s="16"/>
      <c r="I406" s="16"/>
    </row>
    <row r="407" spans="2:11" hidden="1" x14ac:dyDescent="0.25">
      <c r="D407" s="81" t="s">
        <v>171</v>
      </c>
      <c r="F407" s="6"/>
      <c r="G407" s="16">
        <v>0</v>
      </c>
      <c r="H407" s="16"/>
      <c r="I407" s="16"/>
    </row>
    <row r="408" spans="2:11" hidden="1" x14ac:dyDescent="0.25">
      <c r="D408" s="23" t="s">
        <v>181</v>
      </c>
      <c r="E408" s="24"/>
      <c r="F408" s="25"/>
      <c r="G408" s="70">
        <f>SUM(G407:G407)</f>
        <v>0</v>
      </c>
      <c r="H408" s="16"/>
      <c r="I408" s="16"/>
    </row>
    <row r="409" spans="2:11" hidden="1" x14ac:dyDescent="0.25">
      <c r="D409" s="81"/>
      <c r="G409" s="16"/>
      <c r="H409" s="16"/>
      <c r="I409" s="16"/>
    </row>
    <row r="410" spans="2:11" x14ac:dyDescent="0.25">
      <c r="D410" s="27" t="s">
        <v>136</v>
      </c>
      <c r="E410" s="24">
        <f>E367+E374+E381+E394+E399+E404</f>
        <v>3364492.5</v>
      </c>
      <c r="F410" s="26"/>
      <c r="G410" s="38">
        <f>+G367+G374+G381+G386+G394+G399+G404+G408</f>
        <v>17403368</v>
      </c>
      <c r="H410" s="91"/>
      <c r="I410" s="96">
        <f>G410/$G$456</f>
        <v>0.28640231550600642</v>
      </c>
      <c r="J410" s="84">
        <v>18</v>
      </c>
      <c r="K410" s="84" t="s">
        <v>258</v>
      </c>
    </row>
    <row r="411" spans="2:11" x14ac:dyDescent="0.25">
      <c r="D411" s="81"/>
      <c r="G411" s="16"/>
      <c r="H411" s="16"/>
      <c r="I411" s="16"/>
    </row>
    <row r="412" spans="2:11" x14ac:dyDescent="0.25">
      <c r="D412" s="4" t="s">
        <v>139</v>
      </c>
      <c r="G412" s="16"/>
      <c r="H412" s="16"/>
      <c r="I412" s="16"/>
    </row>
    <row r="413" spans="2:11" x14ac:dyDescent="0.25">
      <c r="D413" s="81"/>
      <c r="G413" s="16"/>
      <c r="H413" s="16"/>
      <c r="I413" s="16"/>
    </row>
    <row r="414" spans="2:11" x14ac:dyDescent="0.25">
      <c r="B414" s="81">
        <v>660</v>
      </c>
      <c r="D414" s="81" t="s">
        <v>63</v>
      </c>
      <c r="F414" s="6"/>
      <c r="G414" s="16"/>
      <c r="H414" s="16"/>
      <c r="I414" s="16"/>
    </row>
    <row r="415" spans="2:11" x14ac:dyDescent="0.25">
      <c r="D415" s="81" t="s">
        <v>172</v>
      </c>
      <c r="E415" s="29">
        <f t="shared" ref="E415" si="22">G415*$F$24</f>
        <v>805725</v>
      </c>
      <c r="F415" s="6"/>
      <c r="G415" s="44">
        <v>3222900</v>
      </c>
      <c r="H415" s="44"/>
      <c r="I415" s="44"/>
    </row>
    <row r="416" spans="2:11" x14ac:dyDescent="0.25">
      <c r="D416" s="23" t="s">
        <v>123</v>
      </c>
      <c r="E416" s="24">
        <f>E415</f>
        <v>805725</v>
      </c>
      <c r="F416" s="25"/>
      <c r="G416" s="45">
        <f>SUM(G415:G415)</f>
        <v>3222900</v>
      </c>
      <c r="H416" s="44"/>
      <c r="I416" s="96">
        <f>G416/$G$456</f>
        <v>5.3038355716221598E-2</v>
      </c>
    </row>
    <row r="417" spans="2:10" x14ac:dyDescent="0.25">
      <c r="D417" s="81"/>
      <c r="G417" s="16"/>
      <c r="H417" s="16"/>
      <c r="I417" s="16"/>
    </row>
    <row r="418" spans="2:10" x14ac:dyDescent="0.25">
      <c r="B418" s="81">
        <v>661</v>
      </c>
      <c r="D418" s="81" t="s">
        <v>184</v>
      </c>
      <c r="F418" s="6"/>
      <c r="G418" s="16"/>
      <c r="H418" s="16"/>
      <c r="I418" s="16"/>
    </row>
    <row r="419" spans="2:10" x14ac:dyDescent="0.25">
      <c r="D419" s="81" t="s">
        <v>172</v>
      </c>
      <c r="E419" s="29">
        <f t="shared" ref="E419" si="23">G419*$F$24</f>
        <v>11250</v>
      </c>
      <c r="F419" s="6"/>
      <c r="G419" s="44">
        <v>45000</v>
      </c>
      <c r="H419" s="44"/>
      <c r="I419" s="44"/>
    </row>
    <row r="420" spans="2:10" x14ac:dyDescent="0.25">
      <c r="D420" s="23" t="s">
        <v>185</v>
      </c>
      <c r="E420" s="24">
        <f>E419</f>
        <v>11250</v>
      </c>
      <c r="F420" s="25"/>
      <c r="G420" s="45">
        <f>SUM(G419:G419)</f>
        <v>45000</v>
      </c>
      <c r="H420" s="44"/>
      <c r="I420" s="96">
        <f>G420/$G$456</f>
        <v>7.4055229986346826E-4</v>
      </c>
    </row>
    <row r="421" spans="2:10" x14ac:dyDescent="0.25">
      <c r="D421" s="81"/>
      <c r="G421" s="16"/>
      <c r="H421" s="16"/>
      <c r="I421" s="16"/>
    </row>
    <row r="422" spans="2:10" x14ac:dyDescent="0.25">
      <c r="B422" s="81">
        <v>662</v>
      </c>
      <c r="D422" s="81" t="s">
        <v>64</v>
      </c>
      <c r="F422" s="6"/>
      <c r="G422" s="16"/>
      <c r="H422" s="16"/>
      <c r="I422" s="16"/>
    </row>
    <row r="423" spans="2:10" x14ac:dyDescent="0.25">
      <c r="D423" s="81" t="s">
        <v>85</v>
      </c>
      <c r="E423" s="29">
        <f t="shared" ref="E423" si="24">G423*$F$24</f>
        <v>75000</v>
      </c>
      <c r="F423" s="6"/>
      <c r="G423" s="44">
        <v>300000</v>
      </c>
      <c r="H423" s="44"/>
      <c r="I423" s="44"/>
    </row>
    <row r="424" spans="2:10" x14ac:dyDescent="0.25">
      <c r="D424" s="23" t="s">
        <v>124</v>
      </c>
      <c r="E424" s="24">
        <f>E423</f>
        <v>75000</v>
      </c>
      <c r="F424" s="25"/>
      <c r="G424" s="45">
        <f>SUM(G423:G423)</f>
        <v>300000</v>
      </c>
      <c r="H424" s="44"/>
      <c r="I424" s="96">
        <f>G424/$G$456</f>
        <v>4.9370153324231223E-3</v>
      </c>
    </row>
    <row r="425" spans="2:10" x14ac:dyDescent="0.25">
      <c r="D425" s="81"/>
      <c r="G425" s="16"/>
      <c r="H425" s="16"/>
      <c r="I425" s="16"/>
    </row>
    <row r="426" spans="2:10" x14ac:dyDescent="0.25">
      <c r="B426" s="81">
        <v>663</v>
      </c>
      <c r="D426" s="81" t="s">
        <v>65</v>
      </c>
      <c r="F426" s="6"/>
      <c r="G426" s="16"/>
      <c r="H426" s="16"/>
      <c r="I426" s="16"/>
      <c r="J426" s="7"/>
    </row>
    <row r="427" spans="2:10" x14ac:dyDescent="0.25">
      <c r="D427" s="81" t="s">
        <v>172</v>
      </c>
      <c r="E427" s="29">
        <f t="shared" ref="E427" si="25">G427*$F$24</f>
        <v>136875</v>
      </c>
      <c r="F427" s="6"/>
      <c r="G427" s="44">
        <v>547500</v>
      </c>
      <c r="H427" s="44"/>
      <c r="I427" s="44"/>
      <c r="J427" s="7"/>
    </row>
    <row r="428" spans="2:10" x14ac:dyDescent="0.25">
      <c r="D428" s="23" t="s">
        <v>125</v>
      </c>
      <c r="E428" s="24">
        <f>E427</f>
        <v>136875</v>
      </c>
      <c r="F428" s="25"/>
      <c r="G428" s="45">
        <f>SUM(G427:G427)</f>
        <v>547500</v>
      </c>
      <c r="H428" s="44"/>
      <c r="I428" s="96">
        <f>G428/$G$456</f>
        <v>9.0100529816721977E-3</v>
      </c>
      <c r="J428" s="7"/>
    </row>
    <row r="429" spans="2:10" x14ac:dyDescent="0.25">
      <c r="D429" s="81"/>
      <c r="F429" s="6"/>
      <c r="G429" s="16"/>
      <c r="H429" s="16"/>
      <c r="I429" s="16"/>
      <c r="J429" s="7"/>
    </row>
    <row r="430" spans="2:10" x14ac:dyDescent="0.25">
      <c r="D430" s="27" t="s">
        <v>140</v>
      </c>
      <c r="E430" s="24">
        <f>E416+E420+E424+E428</f>
        <v>1028850</v>
      </c>
      <c r="F430" s="25"/>
      <c r="G430" s="38">
        <f>+G416+G420+G424+G428</f>
        <v>4115400</v>
      </c>
      <c r="H430" s="91"/>
      <c r="I430" s="96">
        <f>G430/$G$456</f>
        <v>6.772597633018039E-2</v>
      </c>
      <c r="J430" s="7">
        <v>4</v>
      </c>
    </row>
    <row r="431" spans="2:10" x14ac:dyDescent="0.25">
      <c r="D431" s="81"/>
      <c r="G431" s="16"/>
      <c r="H431" s="16"/>
      <c r="I431" s="16"/>
    </row>
    <row r="432" spans="2:10" x14ac:dyDescent="0.25">
      <c r="D432" s="4" t="s">
        <v>141</v>
      </c>
      <c r="G432" s="16"/>
      <c r="H432" s="16"/>
      <c r="I432" s="16"/>
    </row>
    <row r="433" spans="2:9" x14ac:dyDescent="0.25">
      <c r="D433" s="81"/>
      <c r="G433" s="16"/>
      <c r="H433" s="16"/>
      <c r="I433" s="16"/>
    </row>
    <row r="434" spans="2:9" x14ac:dyDescent="0.25">
      <c r="B434" s="81">
        <v>734</v>
      </c>
      <c r="D434" s="81" t="s">
        <v>78</v>
      </c>
      <c r="G434" s="16"/>
      <c r="H434" s="16"/>
      <c r="I434" s="16"/>
    </row>
    <row r="435" spans="2:9" x14ac:dyDescent="0.25">
      <c r="D435" s="81" t="s">
        <v>172</v>
      </c>
      <c r="E435" s="29">
        <f t="shared" ref="E435:E436" si="26">G435*$F$24</f>
        <v>2750</v>
      </c>
      <c r="F435" s="6"/>
      <c r="G435" s="44">
        <v>11000</v>
      </c>
      <c r="H435" s="44"/>
      <c r="I435" s="44"/>
    </row>
    <row r="436" spans="2:9" x14ac:dyDescent="0.25">
      <c r="D436" s="81" t="s">
        <v>191</v>
      </c>
      <c r="E436" s="29">
        <f t="shared" si="26"/>
        <v>0</v>
      </c>
      <c r="F436" s="6"/>
      <c r="G436" s="44">
        <v>0</v>
      </c>
      <c r="H436" s="44"/>
      <c r="I436" s="44"/>
    </row>
    <row r="437" spans="2:9" x14ac:dyDescent="0.25">
      <c r="D437" s="23" t="s">
        <v>126</v>
      </c>
      <c r="E437" s="24">
        <f>SUM(E435:E436)</f>
        <v>2750</v>
      </c>
      <c r="F437" s="25"/>
      <c r="G437" s="45">
        <f>SUM(G435:G436)</f>
        <v>11000</v>
      </c>
      <c r="H437" s="44"/>
      <c r="I437" s="96">
        <f>G437/$G$456</f>
        <v>1.8102389552218114E-4</v>
      </c>
    </row>
    <row r="438" spans="2:9" x14ac:dyDescent="0.25">
      <c r="D438" s="81"/>
      <c r="G438" s="16"/>
      <c r="H438" s="16"/>
      <c r="I438" s="16"/>
    </row>
    <row r="439" spans="2:9" x14ac:dyDescent="0.25">
      <c r="B439" s="81">
        <v>738</v>
      </c>
      <c r="D439" s="81" t="s">
        <v>69</v>
      </c>
      <c r="F439" s="6"/>
      <c r="G439" s="16"/>
      <c r="H439" s="16"/>
      <c r="I439" s="16"/>
    </row>
    <row r="440" spans="2:9" x14ac:dyDescent="0.25">
      <c r="D440" s="81" t="s">
        <v>85</v>
      </c>
      <c r="E440" s="29">
        <f t="shared" ref="E440:E441" si="27">G440*$F$24</f>
        <v>2559.75</v>
      </c>
      <c r="F440" s="6"/>
      <c r="G440" s="44">
        <v>10239</v>
      </c>
      <c r="H440" s="44"/>
      <c r="I440" s="44"/>
    </row>
    <row r="441" spans="2:9" x14ac:dyDescent="0.25">
      <c r="D441" s="81" t="s">
        <v>172</v>
      </c>
      <c r="E441" s="29">
        <f t="shared" si="27"/>
        <v>6436.75</v>
      </c>
      <c r="F441" s="6"/>
      <c r="G441" s="51">
        <v>25747</v>
      </c>
      <c r="H441" s="51"/>
      <c r="I441" s="51"/>
    </row>
    <row r="442" spans="2:9" x14ac:dyDescent="0.25">
      <c r="D442" s="23" t="s">
        <v>127</v>
      </c>
      <c r="E442" s="24">
        <f>SUM(E440:E441)</f>
        <v>8996.5</v>
      </c>
      <c r="F442" s="25"/>
      <c r="G442" s="45">
        <f>SUM(G440:G441)</f>
        <v>35986</v>
      </c>
      <c r="H442" s="44"/>
      <c r="I442" s="96">
        <f>G442/$G$456</f>
        <v>5.9221144584192819E-4</v>
      </c>
    </row>
    <row r="443" spans="2:9" x14ac:dyDescent="0.25">
      <c r="D443" s="81"/>
      <c r="G443" s="16"/>
      <c r="H443" s="16"/>
      <c r="I443" s="16"/>
    </row>
    <row r="444" spans="2:9" x14ac:dyDescent="0.25">
      <c r="B444" s="81">
        <v>741</v>
      </c>
      <c r="D444" s="81" t="s">
        <v>66</v>
      </c>
      <c r="F444" s="6"/>
      <c r="G444" s="16"/>
      <c r="H444" s="16"/>
      <c r="I444" s="16"/>
    </row>
    <row r="445" spans="2:9" x14ac:dyDescent="0.25">
      <c r="D445" s="81" t="s">
        <v>85</v>
      </c>
      <c r="E445" s="29">
        <f t="shared" ref="E445:E446" si="28">G445*$F$24</f>
        <v>29250</v>
      </c>
      <c r="F445" s="6"/>
      <c r="G445" s="44">
        <v>117000</v>
      </c>
      <c r="H445" s="44"/>
      <c r="I445" s="44"/>
    </row>
    <row r="446" spans="2:9" x14ac:dyDescent="0.25">
      <c r="D446" s="81" t="s">
        <v>172</v>
      </c>
      <c r="E446" s="29">
        <f t="shared" si="28"/>
        <v>625</v>
      </c>
      <c r="F446" s="6"/>
      <c r="G446" s="51">
        <v>2500</v>
      </c>
      <c r="H446" s="51"/>
      <c r="I446" s="51"/>
    </row>
    <row r="447" spans="2:9" x14ac:dyDescent="0.25">
      <c r="D447" s="23" t="s">
        <v>128</v>
      </c>
      <c r="E447" s="24">
        <f>SUM(E445:E446)</f>
        <v>29875</v>
      </c>
      <c r="F447" s="25"/>
      <c r="G447" s="45">
        <f>SUM(G445:G446)</f>
        <v>119500</v>
      </c>
      <c r="H447" s="44"/>
      <c r="I447" s="96">
        <f>G447/$G$456</f>
        <v>1.9665777740818769E-3</v>
      </c>
    </row>
    <row r="448" spans="2:9" x14ac:dyDescent="0.25">
      <c r="D448" s="81"/>
      <c r="G448" s="16"/>
      <c r="H448" s="16"/>
      <c r="I448" s="16"/>
    </row>
    <row r="449" spans="1:13" x14ac:dyDescent="0.25">
      <c r="B449" s="81">
        <v>742</v>
      </c>
      <c r="D449" s="81" t="s">
        <v>67</v>
      </c>
      <c r="F449" s="6"/>
      <c r="G449" s="16"/>
      <c r="H449" s="16"/>
      <c r="I449" s="16"/>
      <c r="J449" s="7"/>
    </row>
    <row r="450" spans="1:13" x14ac:dyDescent="0.25">
      <c r="D450" s="81" t="s">
        <v>85</v>
      </c>
      <c r="E450" s="29">
        <f t="shared" ref="E450:E451" si="29">G450*$F$24</f>
        <v>29500</v>
      </c>
      <c r="F450" s="6"/>
      <c r="G450" s="44">
        <v>118000</v>
      </c>
      <c r="H450" s="44"/>
      <c r="I450" s="44"/>
      <c r="J450" s="7"/>
    </row>
    <row r="451" spans="1:13" x14ac:dyDescent="0.25">
      <c r="D451" s="81" t="s">
        <v>172</v>
      </c>
      <c r="E451" s="29">
        <f t="shared" si="29"/>
        <v>625</v>
      </c>
      <c r="F451" s="6"/>
      <c r="G451" s="51">
        <v>2500</v>
      </c>
      <c r="H451" s="51"/>
      <c r="I451" s="51"/>
      <c r="J451" s="7"/>
    </row>
    <row r="452" spans="1:13" x14ac:dyDescent="0.25">
      <c r="D452" s="23" t="s">
        <v>129</v>
      </c>
      <c r="E452" s="24">
        <f>SUM(E450:E451)</f>
        <v>30125</v>
      </c>
      <c r="F452" s="25"/>
      <c r="G452" s="45">
        <f>SUM(G450:G451)</f>
        <v>120500</v>
      </c>
      <c r="H452" s="44"/>
      <c r="I452" s="96">
        <f>G452/$G$456</f>
        <v>1.9830344918566208E-3</v>
      </c>
      <c r="J452" s="7"/>
    </row>
    <row r="453" spans="1:13" x14ac:dyDescent="0.25">
      <c r="D453" s="81"/>
      <c r="F453" s="6"/>
      <c r="G453" s="16"/>
      <c r="H453" s="16"/>
      <c r="I453" s="16"/>
    </row>
    <row r="454" spans="1:13" x14ac:dyDescent="0.25">
      <c r="D454" s="27" t="s">
        <v>142</v>
      </c>
      <c r="E454" s="24">
        <f>E437+E442+E447+E452</f>
        <v>71746.5</v>
      </c>
      <c r="F454" s="25"/>
      <c r="G454" s="38">
        <f>+G437+G442+G447+G452</f>
        <v>286986</v>
      </c>
      <c r="H454" s="91"/>
      <c r="I454" s="96">
        <f>G454/$G$456</f>
        <v>4.7228476073026071E-3</v>
      </c>
      <c r="J454" s="84">
        <v>7</v>
      </c>
      <c r="K454" s="84" t="s">
        <v>258</v>
      </c>
    </row>
    <row r="455" spans="1:13" x14ac:dyDescent="0.25">
      <c r="D455" s="81"/>
      <c r="F455" s="6"/>
      <c r="G455" s="17"/>
      <c r="H455" s="17"/>
      <c r="I455" s="17"/>
      <c r="L455" s="84" t="s">
        <v>256</v>
      </c>
    </row>
    <row r="456" spans="1:13" ht="16.5" thickBot="1" x14ac:dyDescent="0.3">
      <c r="D456" s="62" t="s">
        <v>216</v>
      </c>
      <c r="E456" s="63">
        <f>E159+E335+E347+E359+E410+E430+E454</f>
        <v>12768339.75</v>
      </c>
      <c r="F456" s="64"/>
      <c r="G456" s="65">
        <f>+G159+G335+G347+G359+G410+G430+G454-1</f>
        <v>60765458.439999998</v>
      </c>
      <c r="H456" s="91"/>
      <c r="I456" s="99">
        <f>I454+I430+I410+I359+I347+I335+I159</f>
        <v>1.0000000164567178</v>
      </c>
      <c r="L456" s="49">
        <v>60765459</v>
      </c>
      <c r="M456" s="78">
        <f>G456-L456</f>
        <v>-0.56000000238418579</v>
      </c>
    </row>
    <row r="457" spans="1:13" ht="17.25" thickTop="1" thickBot="1" x14ac:dyDescent="0.3">
      <c r="F457" s="6"/>
    </row>
    <row r="458" spans="1:13" ht="16.5" thickBot="1" x14ac:dyDescent="0.3">
      <c r="J458" s="86">
        <v>138</v>
      </c>
      <c r="K458" s="87" t="s">
        <v>258</v>
      </c>
      <c r="L458" s="88"/>
    </row>
    <row r="459" spans="1:13" x14ac:dyDescent="0.25">
      <c r="A459" s="115" t="s">
        <v>267</v>
      </c>
      <c r="B459" s="115"/>
      <c r="C459" s="115"/>
      <c r="D459" s="115"/>
      <c r="E459" s="115"/>
      <c r="F459" s="115"/>
      <c r="G459" s="115"/>
      <c r="H459" s="84"/>
      <c r="I459" s="84"/>
    </row>
    <row r="460" spans="1:13" x14ac:dyDescent="0.25">
      <c r="A460" s="115" t="s">
        <v>268</v>
      </c>
      <c r="B460" s="115"/>
      <c r="C460" s="115"/>
      <c r="D460" s="115"/>
      <c r="E460" s="115"/>
      <c r="F460" s="115"/>
      <c r="G460" s="115"/>
      <c r="H460" s="84"/>
      <c r="I460" s="84"/>
    </row>
    <row r="461" spans="1:13" x14ac:dyDescent="0.25">
      <c r="B461" s="84"/>
      <c r="E461" s="84"/>
      <c r="G461" s="84"/>
      <c r="H461" s="84"/>
      <c r="I461" s="84"/>
    </row>
    <row r="462" spans="1:13" x14ac:dyDescent="0.25">
      <c r="A462" s="115" t="s">
        <v>269</v>
      </c>
      <c r="B462" s="115"/>
      <c r="C462" s="115"/>
      <c r="D462" s="115"/>
      <c r="E462" s="115"/>
      <c r="F462" s="115"/>
      <c r="G462" s="115"/>
      <c r="H462" s="84"/>
      <c r="I462" s="84"/>
    </row>
    <row r="463" spans="1:13" x14ac:dyDescent="0.25">
      <c r="A463" s="115" t="s">
        <v>270</v>
      </c>
      <c r="B463" s="115"/>
      <c r="C463" s="115"/>
      <c r="D463" s="115"/>
      <c r="E463" s="115"/>
      <c r="F463" s="115"/>
      <c r="G463" s="115"/>
      <c r="H463" s="84"/>
      <c r="I463" s="84"/>
    </row>
    <row r="464" spans="1:13" x14ac:dyDescent="0.25">
      <c r="B464" s="84"/>
      <c r="E464" s="84"/>
      <c r="G464" s="84"/>
      <c r="H464" s="84"/>
      <c r="I464" s="84"/>
    </row>
    <row r="465" spans="1:12" x14ac:dyDescent="0.25">
      <c r="B465" s="110" t="s">
        <v>81</v>
      </c>
      <c r="C465" s="110"/>
      <c r="D465" s="110"/>
      <c r="E465" s="8">
        <f>G465*0.25</f>
        <v>2750000</v>
      </c>
      <c r="G465" s="8">
        <v>11000000</v>
      </c>
      <c r="H465" s="8"/>
      <c r="I465" s="8"/>
    </row>
    <row r="466" spans="1:12" x14ac:dyDescent="0.25">
      <c r="B466" s="110" t="s">
        <v>82</v>
      </c>
      <c r="C466" s="110"/>
      <c r="D466" s="110"/>
      <c r="E466" s="8">
        <f t="shared" ref="E466:E467" si="30">G466*0.25</f>
        <v>92500</v>
      </c>
      <c r="G466" s="66">
        <v>370000</v>
      </c>
      <c r="H466" s="66"/>
      <c r="I466" s="66"/>
    </row>
    <row r="467" spans="1:12" x14ac:dyDescent="0.25">
      <c r="B467" s="81" t="s">
        <v>247</v>
      </c>
      <c r="C467" s="81"/>
      <c r="D467" s="81"/>
      <c r="E467" s="8">
        <f t="shared" si="30"/>
        <v>6250</v>
      </c>
      <c r="G467" s="66">
        <v>25000</v>
      </c>
      <c r="H467" s="66"/>
      <c r="I467" s="66"/>
    </row>
    <row r="468" spans="1:12" hidden="1" x14ac:dyDescent="0.25">
      <c r="B468" s="81" t="s">
        <v>245</v>
      </c>
      <c r="C468" s="81"/>
      <c r="D468" s="81"/>
      <c r="E468" s="9"/>
      <c r="G468" s="66">
        <v>15000</v>
      </c>
      <c r="H468" s="66"/>
      <c r="I468" s="66"/>
    </row>
    <row r="469" spans="1:12" hidden="1" x14ac:dyDescent="0.25">
      <c r="B469" s="81" t="s">
        <v>248</v>
      </c>
      <c r="C469" s="81"/>
      <c r="D469" s="81"/>
      <c r="E469" s="9"/>
      <c r="G469" s="66">
        <v>5000</v>
      </c>
      <c r="H469" s="66"/>
      <c r="I469" s="66"/>
    </row>
    <row r="470" spans="1:12" x14ac:dyDescent="0.25">
      <c r="B470" s="81" t="s">
        <v>197</v>
      </c>
      <c r="C470" s="81"/>
      <c r="D470" s="81"/>
      <c r="E470" s="8">
        <f>G470*0.25</f>
        <v>10000</v>
      </c>
      <c r="G470" s="66">
        <v>40000</v>
      </c>
      <c r="H470" s="66"/>
      <c r="I470" s="66"/>
    </row>
    <row r="471" spans="1:12" ht="16.5" thickBot="1" x14ac:dyDescent="0.3">
      <c r="B471" s="4" t="s">
        <v>143</v>
      </c>
      <c r="E471" s="106">
        <f>SUM(E465:E467)</f>
        <v>2848750</v>
      </c>
      <c r="G471" s="13">
        <f>SUM(G465:G470)</f>
        <v>11455000</v>
      </c>
      <c r="H471" s="93"/>
      <c r="I471" s="93"/>
    </row>
    <row r="472" spans="1:12" ht="16.5" thickTop="1" x14ac:dyDescent="0.25">
      <c r="E472" s="8"/>
      <c r="G472" s="84"/>
      <c r="H472" s="84"/>
      <c r="I472" s="84"/>
    </row>
    <row r="473" spans="1:12" x14ac:dyDescent="0.25">
      <c r="B473" s="4" t="s">
        <v>264</v>
      </c>
      <c r="G473" s="84"/>
      <c r="H473" s="84"/>
      <c r="I473" s="84"/>
    </row>
    <row r="474" spans="1:12" x14ac:dyDescent="0.25">
      <c r="B474" s="4"/>
      <c r="G474" s="84"/>
      <c r="H474" s="84"/>
      <c r="I474" s="84"/>
    </row>
    <row r="475" spans="1:12" x14ac:dyDescent="0.25">
      <c r="B475" s="81" t="s">
        <v>168</v>
      </c>
      <c r="G475" s="20"/>
      <c r="H475" s="20"/>
      <c r="I475" s="20"/>
    </row>
    <row r="476" spans="1:12" x14ac:dyDescent="0.25">
      <c r="C476" s="84" t="s">
        <v>196</v>
      </c>
      <c r="E476" s="3">
        <v>30000</v>
      </c>
      <c r="G476" s="20">
        <v>120000</v>
      </c>
      <c r="H476" s="20"/>
      <c r="I476" s="20"/>
    </row>
    <row r="477" spans="1:12" x14ac:dyDescent="0.25">
      <c r="C477" s="81" t="s">
        <v>169</v>
      </c>
      <c r="E477" s="3">
        <v>171600</v>
      </c>
      <c r="G477" s="20">
        <v>686400</v>
      </c>
      <c r="H477" s="20"/>
      <c r="I477" s="20"/>
    </row>
    <row r="478" spans="1:12" ht="16.5" thickBot="1" x14ac:dyDescent="0.3">
      <c r="A478" s="12"/>
      <c r="B478" s="4" t="s">
        <v>144</v>
      </c>
      <c r="E478" s="106">
        <f>E476+E477</f>
        <v>201600</v>
      </c>
      <c r="G478" s="13">
        <f>SUM(G475:G477)</f>
        <v>806400</v>
      </c>
      <c r="H478" s="93"/>
      <c r="I478" s="93"/>
      <c r="L478" s="78">
        <f>G471+G478</f>
        <v>12261400</v>
      </c>
    </row>
    <row r="479" spans="1:12" ht="16.5" thickTop="1" x14ac:dyDescent="0.25">
      <c r="B479" s="84"/>
      <c r="E479" s="84"/>
      <c r="G479" s="84"/>
      <c r="H479" s="84"/>
      <c r="I479" s="84"/>
    </row>
    <row r="480" spans="1:12" x14ac:dyDescent="0.25">
      <c r="B480" s="4" t="s">
        <v>271</v>
      </c>
    </row>
    <row r="481" spans="1:9" x14ac:dyDescent="0.25">
      <c r="A481" s="84" t="s">
        <v>272</v>
      </c>
    </row>
    <row r="482" spans="1:9" x14ac:dyDescent="0.25">
      <c r="A482" s="84" t="s">
        <v>273</v>
      </c>
    </row>
    <row r="483" spans="1:9" x14ac:dyDescent="0.25">
      <c r="A483" s="84" t="s">
        <v>274</v>
      </c>
    </row>
    <row r="485" spans="1:9" x14ac:dyDescent="0.25">
      <c r="B485" s="4" t="s">
        <v>275</v>
      </c>
    </row>
    <row r="486" spans="1:9" x14ac:dyDescent="0.25">
      <c r="A486" s="84" t="s">
        <v>276</v>
      </c>
    </row>
    <row r="487" spans="1:9" x14ac:dyDescent="0.25">
      <c r="A487" s="84" t="s">
        <v>277</v>
      </c>
    </row>
    <row r="488" spans="1:9" x14ac:dyDescent="0.25">
      <c r="A488" s="84" t="s">
        <v>278</v>
      </c>
    </row>
    <row r="493" spans="1:9" x14ac:dyDescent="0.25">
      <c r="A493" s="109" t="s">
        <v>233</v>
      </c>
      <c r="B493" s="109"/>
      <c r="C493" s="109"/>
      <c r="D493" s="109"/>
      <c r="E493" s="109"/>
      <c r="F493" s="109"/>
      <c r="G493" s="109"/>
      <c r="H493" s="79"/>
      <c r="I493" s="79"/>
    </row>
    <row r="494" spans="1:9" x14ac:dyDescent="0.25">
      <c r="B494"/>
      <c r="C494"/>
      <c r="D494"/>
      <c r="E494"/>
      <c r="F494"/>
      <c r="G494"/>
      <c r="H494"/>
      <c r="I494"/>
    </row>
    <row r="495" spans="1:9" x14ac:dyDescent="0.25">
      <c r="B495"/>
      <c r="C495"/>
      <c r="D495"/>
      <c r="E495"/>
      <c r="F495"/>
      <c r="G495"/>
      <c r="H495"/>
      <c r="I495"/>
    </row>
    <row r="496" spans="1:9" x14ac:dyDescent="0.25">
      <c r="A496" s="110" t="s">
        <v>279</v>
      </c>
      <c r="B496" s="110"/>
      <c r="C496" s="110"/>
      <c r="D496" s="110"/>
      <c r="E496" s="110"/>
      <c r="F496" s="110"/>
      <c r="G496" s="110"/>
      <c r="H496" s="81"/>
      <c r="I496" s="81"/>
    </row>
    <row r="497" spans="1:9" x14ac:dyDescent="0.25">
      <c r="A497" s="115" t="s">
        <v>280</v>
      </c>
      <c r="B497" s="115"/>
      <c r="C497" s="115"/>
      <c r="D497" s="115"/>
      <c r="E497" s="115"/>
      <c r="F497" s="115"/>
      <c r="G497" s="115"/>
      <c r="H497" s="84"/>
      <c r="I497" s="84"/>
    </row>
    <row r="498" spans="1:9" x14ac:dyDescent="0.25">
      <c r="B498"/>
      <c r="C498"/>
      <c r="D498"/>
      <c r="E498"/>
      <c r="F498"/>
      <c r="G498"/>
      <c r="H498"/>
      <c r="I498"/>
    </row>
    <row r="499" spans="1:9" x14ac:dyDescent="0.25">
      <c r="B499"/>
      <c r="C499"/>
      <c r="D499"/>
      <c r="E499"/>
      <c r="F499"/>
      <c r="G499"/>
      <c r="H499"/>
      <c r="I499"/>
    </row>
    <row r="500" spans="1:9" x14ac:dyDescent="0.25">
      <c r="A500" s="109" t="s">
        <v>232</v>
      </c>
      <c r="B500" s="109"/>
      <c r="C500" s="109"/>
      <c r="D500" s="109"/>
      <c r="E500" s="109"/>
      <c r="F500" s="109"/>
      <c r="G500" s="109"/>
      <c r="H500" s="79"/>
      <c r="I500" s="79"/>
    </row>
    <row r="503" spans="1:9" x14ac:dyDescent="0.25">
      <c r="A503" s="110" t="s">
        <v>281</v>
      </c>
      <c r="B503" s="110"/>
      <c r="C503" s="110"/>
      <c r="D503" s="110"/>
      <c r="E503" s="110"/>
      <c r="F503" s="110"/>
      <c r="G503" s="110"/>
      <c r="H503" s="81"/>
      <c r="I503" s="81"/>
    </row>
    <row r="504" spans="1:9" x14ac:dyDescent="0.25">
      <c r="A504" s="115" t="s">
        <v>282</v>
      </c>
      <c r="B504" s="115"/>
      <c r="C504" s="115"/>
      <c r="D504" s="115"/>
      <c r="E504" s="115"/>
      <c r="F504" s="115"/>
      <c r="G504" s="115"/>
      <c r="H504" s="84"/>
      <c r="I504" s="84"/>
    </row>
  </sheetData>
  <mergeCells count="28">
    <mergeCell ref="A2:E2"/>
    <mergeCell ref="A10:E10"/>
    <mergeCell ref="A11:E11"/>
    <mergeCell ref="A12:E12"/>
    <mergeCell ref="A13:E13"/>
    <mergeCell ref="A6:E6"/>
    <mergeCell ref="A3:G3"/>
    <mergeCell ref="A4:G4"/>
    <mergeCell ref="A5:G5"/>
    <mergeCell ref="A7:G7"/>
    <mergeCell ref="A8:E8"/>
    <mergeCell ref="B466:D466"/>
    <mergeCell ref="A15:E15"/>
    <mergeCell ref="A16:E16"/>
    <mergeCell ref="A18:E18"/>
    <mergeCell ref="A19:E19"/>
    <mergeCell ref="A20:E20"/>
    <mergeCell ref="A459:G459"/>
    <mergeCell ref="A460:G460"/>
    <mergeCell ref="A462:G462"/>
    <mergeCell ref="A463:G463"/>
    <mergeCell ref="B465:D465"/>
    <mergeCell ref="A497:G497"/>
    <mergeCell ref="A500:G500"/>
    <mergeCell ref="A503:G503"/>
    <mergeCell ref="A504:G504"/>
    <mergeCell ref="A493:G493"/>
    <mergeCell ref="A496:G496"/>
  </mergeCells>
  <printOptions horizontalCentered="1"/>
  <pageMargins left="0.5" right="0.5" top="0.75" bottom="0.75" header="0" footer="0"/>
  <pageSetup paperSize="5" scale="99" fitToHeight="10" orientation="portrait" r:id="rId1"/>
  <headerFooter alignWithMargins="0">
    <oddFooter>&amp;C&amp;P</oddFooter>
  </headerFooter>
  <rowBreaks count="3" manualBreakCount="3">
    <brk id="62" max="6" man="1"/>
    <brk id="121" max="6" man="1"/>
    <brk id="47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2015 Approp Ord</vt:lpstr>
      <vt:lpstr>Approp Ord_Percentages</vt:lpstr>
      <vt:lpstr>Sheet1</vt:lpstr>
      <vt:lpstr>'2015 Approp Ord'!Print_Area</vt:lpstr>
      <vt:lpstr>'Approp Ord_Percentages'!Print_Area</vt:lpstr>
    </vt:vector>
  </TitlesOfParts>
  <Company>City of Barberton-Finance Dept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Magda</dc:creator>
  <cp:lastModifiedBy>Renee Fox</cp:lastModifiedBy>
  <cp:lastPrinted>2015-12-15T18:03:34Z</cp:lastPrinted>
  <dcterms:created xsi:type="dcterms:W3CDTF">1997-03-06T19:15:43Z</dcterms:created>
  <dcterms:modified xsi:type="dcterms:W3CDTF">2015-12-15T18:06:51Z</dcterms:modified>
</cp:coreProperties>
</file>