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cel\2019\"/>
    </mc:Choice>
  </mc:AlternateContent>
  <xr:revisionPtr revIDLastSave="0" documentId="13_ncr:1_{171F3BEE-61B9-4C6E-84B3-58BAA8C1331D}" xr6:coauthVersionLast="41" xr6:coauthVersionMax="41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emp Approp Ord" sheetId="3" r:id="rId1"/>
    <sheet name="2019 Approp Ord" sheetId="1" r:id="rId2"/>
  </sheets>
  <definedNames>
    <definedName name="_xlnm.Print_Area" localSheetId="1">'2019 Approp Ord'!$A$1:$G$549</definedName>
    <definedName name="_xlnm.Print_Area" localSheetId="0">'Temp Approp Ord'!$A$1:$E$369</definedName>
  </definedNames>
  <calcPr calcId="181029"/>
</workbook>
</file>

<file path=xl/calcChain.xml><?xml version="1.0" encoding="utf-8"?>
<calcChain xmlns="http://schemas.openxmlformats.org/spreadsheetml/2006/main">
  <c r="G387" i="1" l="1"/>
  <c r="G520" i="1" l="1"/>
  <c r="G307" i="1"/>
  <c r="G286" i="1"/>
  <c r="G280" i="1"/>
  <c r="L502" i="1" l="1"/>
  <c r="K502" i="1"/>
  <c r="G475" i="1" l="1"/>
  <c r="G440" i="1"/>
  <c r="G435" i="1"/>
  <c r="G373" i="1" l="1"/>
  <c r="G339" i="1" l="1"/>
  <c r="G316" i="1" l="1"/>
  <c r="G326" i="1" l="1"/>
  <c r="G469" i="1" l="1"/>
  <c r="G238" i="1"/>
  <c r="G175" i="1"/>
  <c r="G153" i="1"/>
  <c r="G321" i="1" l="1"/>
  <c r="G485" i="1" l="1"/>
  <c r="G343" i="1"/>
  <c r="G221" i="1" l="1"/>
  <c r="G114" i="1"/>
  <c r="G347" i="1" l="1"/>
  <c r="G228" i="1"/>
  <c r="G215" i="1"/>
  <c r="G209" i="1"/>
  <c r="G203" i="1"/>
  <c r="G377" i="1" l="1"/>
  <c r="G157" i="1" l="1"/>
  <c r="G412" i="1" l="1"/>
  <c r="G510" i="1" l="1"/>
  <c r="G296" i="1"/>
  <c r="G274" i="1"/>
  <c r="G191" i="1"/>
  <c r="G103" i="1"/>
  <c r="G25" i="1"/>
  <c r="G52" i="1" l="1"/>
  <c r="G47" i="1"/>
  <c r="G31" i="1"/>
  <c r="G36" i="1"/>
  <c r="G41" i="1"/>
  <c r="G58" i="1"/>
  <c r="G64" i="1"/>
  <c r="G69" i="1"/>
  <c r="G74" i="1"/>
  <c r="G80" i="1"/>
  <c r="G86" i="1"/>
  <c r="G91" i="1"/>
  <c r="G98" i="1"/>
  <c r="G109" i="1"/>
  <c r="G119" i="1"/>
  <c r="G126" i="1"/>
  <c r="G131" i="1"/>
  <c r="G136" i="1"/>
  <c r="G141" i="1"/>
  <c r="G147" i="1"/>
  <c r="G352" i="1"/>
  <c r="G332" i="1"/>
  <c r="G312" i="1"/>
  <c r="G302" i="1"/>
  <c r="G291" i="1"/>
  <c r="G269" i="1"/>
  <c r="G264" i="1"/>
  <c r="G259" i="1"/>
  <c r="G254" i="1"/>
  <c r="G248" i="1"/>
  <c r="G244" i="1"/>
  <c r="G234" i="1"/>
  <c r="G197" i="1"/>
  <c r="G186" i="1"/>
  <c r="G180" i="1"/>
  <c r="G168" i="1"/>
  <c r="G360" i="1"/>
  <c r="G364" i="1"/>
  <c r="G379" i="1"/>
  <c r="G393" i="1"/>
  <c r="G400" i="1"/>
  <c r="G407" i="1"/>
  <c r="G420" i="1"/>
  <c r="G425" i="1"/>
  <c r="G430" i="1"/>
  <c r="G448" i="1"/>
  <c r="G452" i="1"/>
  <c r="G456" i="1"/>
  <c r="G460" i="1"/>
  <c r="G480" i="1"/>
  <c r="G190" i="3"/>
  <c r="E188" i="3"/>
  <c r="E190" i="3" s="1"/>
  <c r="E189" i="3"/>
  <c r="G210" i="3"/>
  <c r="E208" i="3"/>
  <c r="E210" i="3" s="1"/>
  <c r="E209" i="3"/>
  <c r="E213" i="3"/>
  <c r="E214" i="3"/>
  <c r="G215" i="3"/>
  <c r="G184" i="3"/>
  <c r="E184" i="3" s="1"/>
  <c r="G180" i="3"/>
  <c r="G175" i="3"/>
  <c r="G195" i="3"/>
  <c r="G200" i="3"/>
  <c r="G205" i="3"/>
  <c r="G220" i="3"/>
  <c r="G227" i="3"/>
  <c r="G240" i="3"/>
  <c r="G244" i="3"/>
  <c r="G245" i="3"/>
  <c r="G248" i="3"/>
  <c r="G249" i="3"/>
  <c r="E168" i="3"/>
  <c r="E170" i="3" s="1"/>
  <c r="E169" i="3"/>
  <c r="G170" i="3"/>
  <c r="G165" i="3"/>
  <c r="G159" i="3"/>
  <c r="G160" i="3" s="1"/>
  <c r="G155" i="3"/>
  <c r="G150" i="3"/>
  <c r="G144" i="3"/>
  <c r="G145" i="3" s="1"/>
  <c r="G26" i="3"/>
  <c r="G31" i="3"/>
  <c r="G36" i="3"/>
  <c r="G41" i="3"/>
  <c r="G46" i="3"/>
  <c r="G51" i="3"/>
  <c r="G56" i="3"/>
  <c r="G61" i="3"/>
  <c r="G66" i="3"/>
  <c r="G71" i="3"/>
  <c r="G76" i="3"/>
  <c r="G81" i="3"/>
  <c r="G85" i="3"/>
  <c r="G86" i="3" s="1"/>
  <c r="G91" i="3"/>
  <c r="G96" i="3"/>
  <c r="G101" i="3"/>
  <c r="G106" i="3"/>
  <c r="G111" i="3"/>
  <c r="G116" i="3"/>
  <c r="G121" i="3"/>
  <c r="G126" i="3"/>
  <c r="G131" i="3"/>
  <c r="G136" i="3"/>
  <c r="E24" i="3"/>
  <c r="E25" i="3"/>
  <c r="E26" i="3" s="1"/>
  <c r="E29" i="3"/>
  <c r="E30" i="3"/>
  <c r="E34" i="3"/>
  <c r="E35" i="3"/>
  <c r="E36" i="3" s="1"/>
  <c r="E39" i="3"/>
  <c r="E40" i="3"/>
  <c r="E41" i="3" s="1"/>
  <c r="E44" i="3"/>
  <c r="E45" i="3"/>
  <c r="E49" i="3"/>
  <c r="E51" i="3" s="1"/>
  <c r="E50" i="3"/>
  <c r="E54" i="3"/>
  <c r="E55" i="3"/>
  <c r="E59" i="3"/>
  <c r="E60" i="3"/>
  <c r="E64" i="3"/>
  <c r="E65" i="3"/>
  <c r="E66" i="3" s="1"/>
  <c r="E69" i="3"/>
  <c r="E70" i="3"/>
  <c r="E74" i="3"/>
  <c r="E75" i="3"/>
  <c r="E76" i="3" s="1"/>
  <c r="E79" i="3"/>
  <c r="E81" i="3" s="1"/>
  <c r="E80" i="3"/>
  <c r="E84" i="3"/>
  <c r="E89" i="3"/>
  <c r="E90" i="3"/>
  <c r="E91" i="3"/>
  <c r="E94" i="3"/>
  <c r="E95" i="3"/>
  <c r="E99" i="3"/>
  <c r="E100" i="3"/>
  <c r="E104" i="3"/>
  <c r="E105" i="3"/>
  <c r="E106" i="3" s="1"/>
  <c r="E109" i="3"/>
  <c r="E110" i="3"/>
  <c r="E114" i="3"/>
  <c r="E115" i="3"/>
  <c r="E116" i="3" s="1"/>
  <c r="E119" i="3"/>
  <c r="E120" i="3"/>
  <c r="E121" i="3" s="1"/>
  <c r="E124" i="3"/>
  <c r="E125" i="3"/>
  <c r="E129" i="3"/>
  <c r="E131" i="3" s="1"/>
  <c r="E130" i="3"/>
  <c r="E134" i="3"/>
  <c r="E135" i="3"/>
  <c r="E143" i="3"/>
  <c r="E148" i="3"/>
  <c r="E149" i="3"/>
  <c r="E150" i="3" s="1"/>
  <c r="E153" i="3"/>
  <c r="E154" i="3"/>
  <c r="E158" i="3"/>
  <c r="E163" i="3"/>
  <c r="E164" i="3"/>
  <c r="E173" i="3"/>
  <c r="E174" i="3"/>
  <c r="E178" i="3"/>
  <c r="E179" i="3"/>
  <c r="E180" i="3" s="1"/>
  <c r="E183" i="3"/>
  <c r="E193" i="3"/>
  <c r="E194" i="3"/>
  <c r="E198" i="3"/>
  <c r="E200" i="3" s="1"/>
  <c r="E199" i="3"/>
  <c r="E203" i="3"/>
  <c r="E204" i="3"/>
  <c r="E218" i="3"/>
  <c r="E220" i="3" s="1"/>
  <c r="E219" i="3"/>
  <c r="E222" i="3"/>
  <c r="E225" i="3"/>
  <c r="E227" i="3" s="1"/>
  <c r="E226" i="3"/>
  <c r="E229" i="3"/>
  <c r="E231" i="3"/>
  <c r="E238" i="3"/>
  <c r="E240" i="3" s="1"/>
  <c r="E239" i="3"/>
  <c r="E243" i="3"/>
  <c r="E244" i="3"/>
  <c r="E248" i="3"/>
  <c r="E250" i="3" s="1"/>
  <c r="E249" i="3"/>
  <c r="G253" i="3"/>
  <c r="E253" i="3" s="1"/>
  <c r="G254" i="3"/>
  <c r="E254" i="3" s="1"/>
  <c r="E258" i="3"/>
  <c r="E259" i="3"/>
  <c r="G260" i="3"/>
  <c r="E267" i="3"/>
  <c r="E268" i="3"/>
  <c r="G269" i="3"/>
  <c r="E272" i="3"/>
  <c r="E273" i="3"/>
  <c r="G274" i="3"/>
  <c r="E277" i="3"/>
  <c r="E278" i="3"/>
  <c r="E279" i="3" s="1"/>
  <c r="G279" i="3"/>
  <c r="E286" i="3"/>
  <c r="E287" i="3"/>
  <c r="G288" i="3"/>
  <c r="E291" i="3"/>
  <c r="E292" i="3"/>
  <c r="E293" i="3" s="1"/>
  <c r="G293" i="3"/>
  <c r="E296" i="3"/>
  <c r="E297" i="3"/>
  <c r="G298" i="3"/>
  <c r="E301" i="3"/>
  <c r="E302" i="3"/>
  <c r="G303" i="3"/>
  <c r="E316" i="3"/>
  <c r="E317" i="3"/>
  <c r="E318" i="3"/>
  <c r="E319" i="3"/>
  <c r="E320" i="3"/>
  <c r="E321" i="3"/>
  <c r="E322" i="3"/>
  <c r="E323" i="3"/>
  <c r="G325" i="3"/>
  <c r="E510" i="1"/>
  <c r="E520" i="1" s="1"/>
  <c r="E159" i="1"/>
  <c r="G305" i="3" l="1"/>
  <c r="E288" i="3"/>
  <c r="G281" i="3"/>
  <c r="E260" i="3"/>
  <c r="E195" i="3"/>
  <c r="E111" i="3"/>
  <c r="E101" i="3"/>
  <c r="E31" i="3"/>
  <c r="E144" i="3"/>
  <c r="E145" i="3" s="1"/>
  <c r="E245" i="3"/>
  <c r="E175" i="3"/>
  <c r="E159" i="3"/>
  <c r="E160" i="3" s="1"/>
  <c r="E233" i="3" s="1"/>
  <c r="E85" i="3"/>
  <c r="E71" i="3"/>
  <c r="E61" i="3"/>
  <c r="G442" i="1"/>
  <c r="E185" i="3"/>
  <c r="G138" i="3"/>
  <c r="E255" i="3"/>
  <c r="E262" i="3" s="1"/>
  <c r="E298" i="3"/>
  <c r="E269" i="3"/>
  <c r="E165" i="3"/>
  <c r="E136" i="3"/>
  <c r="E96" i="3"/>
  <c r="E56" i="3"/>
  <c r="E215" i="3"/>
  <c r="G185" i="3"/>
  <c r="G233" i="3" s="1"/>
  <c r="E325" i="3"/>
  <c r="E303" i="3"/>
  <c r="E305" i="3" s="1"/>
  <c r="E274" i="3"/>
  <c r="E281" i="3" s="1"/>
  <c r="G255" i="3"/>
  <c r="E205" i="3"/>
  <c r="E155" i="3"/>
  <c r="E126" i="3"/>
  <c r="E86" i="3"/>
  <c r="E138" i="3" s="1"/>
  <c r="E46" i="3"/>
  <c r="G250" i="3"/>
  <c r="G354" i="1"/>
  <c r="G159" i="1"/>
  <c r="G366" i="1"/>
  <c r="G487" i="1"/>
  <c r="G462" i="1"/>
  <c r="G522" i="1"/>
  <c r="G262" i="3" l="1"/>
  <c r="G307" i="3" s="1"/>
  <c r="G489" i="1"/>
  <c r="E307" i="3"/>
</calcChain>
</file>

<file path=xl/sharedStrings.xml><?xml version="1.0" encoding="utf-8"?>
<sst xmlns="http://schemas.openxmlformats.org/spreadsheetml/2006/main" count="743" uniqueCount="306">
  <si>
    <t>101 4111</t>
  </si>
  <si>
    <t>101 4120</t>
  </si>
  <si>
    <t>Municipal Court Judges</t>
  </si>
  <si>
    <t>101 4121</t>
  </si>
  <si>
    <t>101 4131</t>
  </si>
  <si>
    <t>Mayor</t>
  </si>
  <si>
    <t>101 4132</t>
  </si>
  <si>
    <t>Service Director</t>
  </si>
  <si>
    <t>101 4133</t>
  </si>
  <si>
    <t>Civil Service Commission</t>
  </si>
  <si>
    <t>101 4151</t>
  </si>
  <si>
    <t>Finance Department</t>
  </si>
  <si>
    <t>101 4153</t>
  </si>
  <si>
    <t>Law Department</t>
  </si>
  <si>
    <t>101 4155</t>
  </si>
  <si>
    <t>Safety Director</t>
  </si>
  <si>
    <t>101 4160</t>
  </si>
  <si>
    <t>Human Resources</t>
  </si>
  <si>
    <t>101 4194</t>
  </si>
  <si>
    <t>101 4195</t>
  </si>
  <si>
    <t>Miscellaneous</t>
  </si>
  <si>
    <t>101 4210</t>
  </si>
  <si>
    <t>Police Department</t>
  </si>
  <si>
    <t>101 4220</t>
  </si>
  <si>
    <t>Fire Department</t>
  </si>
  <si>
    <t>101 4235</t>
  </si>
  <si>
    <t>Probation Department</t>
  </si>
  <si>
    <t>101 4240</t>
  </si>
  <si>
    <t>101 4250</t>
  </si>
  <si>
    <t>101 4511</t>
  </si>
  <si>
    <t>101 4512</t>
  </si>
  <si>
    <t>Senior Center Program</t>
  </si>
  <si>
    <t>101 4513</t>
  </si>
  <si>
    <t>Parks Recreation Programs</t>
  </si>
  <si>
    <t>101 4521</t>
  </si>
  <si>
    <t>Parks Maintenance</t>
  </si>
  <si>
    <t>101 4630</t>
  </si>
  <si>
    <t>Planning Department</t>
  </si>
  <si>
    <t>TOTAL GENERAL FUND</t>
  </si>
  <si>
    <t>State Highway Fund</t>
  </si>
  <si>
    <t>Court Computer Fund</t>
  </si>
  <si>
    <t>Income Tax Fund</t>
  </si>
  <si>
    <t>Parks Revolving Fund</t>
  </si>
  <si>
    <t>Health District Fund</t>
  </si>
  <si>
    <t>Beautification &amp; Litter Control Fund</t>
  </si>
  <si>
    <t>Women, Infant, Children Program Fund</t>
  </si>
  <si>
    <t>Prenatal Program Fund</t>
  </si>
  <si>
    <t>General Obligation Bond Retirement Fund</t>
  </si>
  <si>
    <t>Solid Waste Disposal Fund</t>
  </si>
  <si>
    <t>Parks Administration</t>
  </si>
  <si>
    <t>101 4165</t>
  </si>
  <si>
    <t>Information Systems</t>
  </si>
  <si>
    <t>Barberton, State of Ohio:</t>
  </si>
  <si>
    <t>draw his warrants in payment thereof.</t>
  </si>
  <si>
    <t>this Council concerning and relating to the passage of this ordinance were taken in an open</t>
  </si>
  <si>
    <t>the law.</t>
  </si>
  <si>
    <t>that resulted in such formal action were meetings open to the public in compliance with</t>
  </si>
  <si>
    <t xml:space="preserve">necessary for the immediate preservation of the public peace, health, safety and welfare, </t>
  </si>
  <si>
    <t>and for the reason that it concerns the efficient operation of the City and shall, therefore,</t>
  </si>
  <si>
    <t xml:space="preserve">                                                                                                        Mayor</t>
  </si>
  <si>
    <t>be in full force and effect immediately upon its passage and approval by the Mayor.</t>
  </si>
  <si>
    <r>
      <t xml:space="preserve">              </t>
    </r>
    <r>
      <rPr>
        <b/>
        <sz val="12"/>
        <rFont val="Times New Roman"/>
        <family val="1"/>
      </rPr>
      <t>SECTION 2.</t>
    </r>
    <r>
      <rPr>
        <sz val="12"/>
        <rFont val="Times New Roman"/>
        <family val="1"/>
      </rPr>
      <t xml:space="preserve">  That the Finance Director is hereby authorized and directed to</t>
    </r>
  </si>
  <si>
    <r>
      <t xml:space="preserve">              </t>
    </r>
    <r>
      <rPr>
        <b/>
        <sz val="12"/>
        <rFont val="Times New Roman"/>
        <family val="1"/>
      </rPr>
      <t>SECTION 1.</t>
    </r>
    <r>
      <rPr>
        <sz val="12"/>
        <rFont val="Times New Roman"/>
        <family val="1"/>
      </rPr>
      <t xml:space="preserve">   That in order to provide for expenses and other expenditures of</t>
    </r>
  </si>
  <si>
    <r>
      <t xml:space="preserve">              NOW THEREFORE, BE IT ORDAINED</t>
    </r>
    <r>
      <rPr>
        <sz val="12"/>
        <rFont val="Times New Roman"/>
        <family val="1"/>
      </rPr>
      <t xml:space="preserve"> by the Council of the City of</t>
    </r>
  </si>
  <si>
    <t>City Council</t>
  </si>
  <si>
    <t>meeting of this Council and that all deliberations of this Council and of any of its committees</t>
  </si>
  <si>
    <t>FUNDS OF THE CITY OF BARBERTON FOR THE PERIOD BEGINNING</t>
  </si>
  <si>
    <t>THEREOF, AND DECLARING IT AN EMERGENCY.</t>
  </si>
  <si>
    <t>Special Assessment Bond Retirement Fund</t>
  </si>
  <si>
    <t>Health Care Insurance Fund</t>
  </si>
  <si>
    <t>Severance Pay Fund</t>
  </si>
  <si>
    <t>Internal Cost Allocation Fund</t>
  </si>
  <si>
    <t>Fire Pension Fund</t>
  </si>
  <si>
    <t>Police Pension Fund</t>
  </si>
  <si>
    <t>Sports Complex Operating Fund</t>
  </si>
  <si>
    <t>Senior Center Trust Fund</t>
  </si>
  <si>
    <t>Tax Increment Financing Fund</t>
  </si>
  <si>
    <t>___________________________                        ______________________________</t>
  </si>
  <si>
    <t xml:space="preserve">                                                                               ______________________________ </t>
  </si>
  <si>
    <t xml:space="preserve">              Clerk of Council                                                     President of Council</t>
  </si>
  <si>
    <t>following sums be and the same are hereby set aside and appropriated by legal level as follows:</t>
  </si>
  <si>
    <t>Clerk of Courts</t>
  </si>
  <si>
    <t>Signal Department</t>
  </si>
  <si>
    <t>Street Maintenance &amp; Repair Fund</t>
  </si>
  <si>
    <t>Water Bond Retirement Fund</t>
  </si>
  <si>
    <t>Trust Fund</t>
  </si>
  <si>
    <r>
      <t xml:space="preserve">              </t>
    </r>
    <r>
      <rPr>
        <b/>
        <sz val="12"/>
        <rFont val="Times New Roman"/>
        <family val="1"/>
      </rPr>
      <t xml:space="preserve">SECTION 3. </t>
    </r>
    <r>
      <rPr>
        <sz val="12"/>
        <rFont val="Times New Roman"/>
        <family val="1"/>
      </rPr>
      <t xml:space="preserve">  That the Finance Director is hereby authorized to transfer from</t>
    </r>
  </si>
  <si>
    <t>the Income Tax Fund to the following funds for operation:</t>
  </si>
  <si>
    <t>General Fund</t>
  </si>
  <si>
    <t>Street Operating Fund</t>
  </si>
  <si>
    <t>Prenatal Fund</t>
  </si>
  <si>
    <t>Residential Street Resurfacing Fund</t>
  </si>
  <si>
    <t>Sewage Fund</t>
  </si>
  <si>
    <t>Water Fund</t>
  </si>
  <si>
    <t xml:space="preserve">   Personal Services</t>
  </si>
  <si>
    <t xml:space="preserve">   Operating Costs</t>
  </si>
  <si>
    <t>Total City Council</t>
  </si>
  <si>
    <t>Total Municipal Court Judges</t>
  </si>
  <si>
    <t>Total Clerk of Courts</t>
  </si>
  <si>
    <t>Total Mayor</t>
  </si>
  <si>
    <t>Total Service Director</t>
  </si>
  <si>
    <t>Total Civil Service Commission</t>
  </si>
  <si>
    <t>Total Finance Department</t>
  </si>
  <si>
    <t>Total Law Department</t>
  </si>
  <si>
    <t>Total Safety Director</t>
  </si>
  <si>
    <t>Total Human Resources</t>
  </si>
  <si>
    <t>Total Information Systems</t>
  </si>
  <si>
    <t>Total Municipal Buildings</t>
  </si>
  <si>
    <t>Total Miscellaneous</t>
  </si>
  <si>
    <t>Total Police Department</t>
  </si>
  <si>
    <t>Total Fire Department</t>
  </si>
  <si>
    <t>Total Probation Department</t>
  </si>
  <si>
    <t>Total Signal Department</t>
  </si>
  <si>
    <t>Total Parks Administration</t>
  </si>
  <si>
    <t>Total Senior Center Program</t>
  </si>
  <si>
    <t>Total Parks Recreation Programs</t>
  </si>
  <si>
    <t>Total Parks Maintenance</t>
  </si>
  <si>
    <t>Total Planning Department</t>
  </si>
  <si>
    <t>Building &amp; Engineering Department</t>
  </si>
  <si>
    <t>Total Building &amp; Engineering Department</t>
  </si>
  <si>
    <t>Total Street Maintenance &amp; Repair Fund</t>
  </si>
  <si>
    <t>Total State Highway Fund</t>
  </si>
  <si>
    <t>Total Court Computer Fund</t>
  </si>
  <si>
    <t>Total Income Tax Fund</t>
  </si>
  <si>
    <t>Total Sports Complex Operating Fund</t>
  </si>
  <si>
    <t>Total Parks Revolving Fund</t>
  </si>
  <si>
    <t>Total Tax Increment Financing Fund</t>
  </si>
  <si>
    <t>Total Beautification &amp; Litter Control Fund</t>
  </si>
  <si>
    <t>Total General Obligation Bond Retirement Fund</t>
  </si>
  <si>
    <t>Total Special Assessment Bond Retirement Fund</t>
  </si>
  <si>
    <t>Total Solid Waste Disposal Fund</t>
  </si>
  <si>
    <t>Total Sewage Fund</t>
  </si>
  <si>
    <t>Total Water Fund</t>
  </si>
  <si>
    <t>Total Water Bond Retirement Fund</t>
  </si>
  <si>
    <t>Total Health Care Insurance Fund</t>
  </si>
  <si>
    <t>Total Severance Pay Fund</t>
  </si>
  <si>
    <t>Total Internal Cost Allocation Fund</t>
  </si>
  <si>
    <t>Total Trust Fund</t>
  </si>
  <si>
    <t>Total Senior Center Trust Fund</t>
  </si>
  <si>
    <t>Total Fire Pension Fund</t>
  </si>
  <si>
    <t>Total Police Pension Fund</t>
  </si>
  <si>
    <t>GENERAL FUND</t>
  </si>
  <si>
    <t>SPECIAL REVENUE FUNDS</t>
  </si>
  <si>
    <t>TOTAL SPECIAL REVENUE FUNDS</t>
  </si>
  <si>
    <t>DEBT SERVICE FUNDS</t>
  </si>
  <si>
    <t>TOTAL DEBT SERVICE FUNDS</t>
  </si>
  <si>
    <t>ENTERPRISE FUNDS</t>
  </si>
  <si>
    <t>TOTAL ENTERPRISE FUNDS</t>
  </si>
  <si>
    <t>Storm Water Management Fund</t>
  </si>
  <si>
    <t>Total Storm Water Management Fund</t>
  </si>
  <si>
    <t>INTERNAL SERVICE FUNDS</t>
  </si>
  <si>
    <t>TOTAL INTERNAL SERVICE FUNDS</t>
  </si>
  <si>
    <t>TRUST FUNDS</t>
  </si>
  <si>
    <t>TOTAL TRUST FUNDS</t>
  </si>
  <si>
    <t>TOTAL FOR ALL FUNDS</t>
  </si>
  <si>
    <t>TOTAL INCOME TAX TRANSFERS</t>
  </si>
  <si>
    <t>TOTAL OTHER TRANSFERS</t>
  </si>
  <si>
    <t>TOTAL TRANSFERS</t>
  </si>
  <si>
    <t>Indigent Drivers Alcohol Treatment Fund</t>
  </si>
  <si>
    <t>Total Indigent Drivers Alcohol Treatment Fund</t>
  </si>
  <si>
    <t>Fire Levy Fund</t>
  </si>
  <si>
    <t>Total Fire Levy Fund</t>
  </si>
  <si>
    <t>Drug Prevention &amp; Education Supply Fund</t>
  </si>
  <si>
    <t>Total Drug Prevention &amp; Education Supply Fund</t>
  </si>
  <si>
    <t>Sports Complex Fund</t>
  </si>
  <si>
    <t>9-1-1 Phone System Fund</t>
  </si>
  <si>
    <t>Passed__________________________ 2010</t>
  </si>
  <si>
    <t>Approved_______________________ 2010</t>
  </si>
  <si>
    <t>Permissive License Tax Fund</t>
  </si>
  <si>
    <t>Gas and Oil Royalty Fund</t>
  </si>
  <si>
    <t>Total Gas and Oil Royalty Fund Fund</t>
  </si>
  <si>
    <t>Total 9-1-1 Phone System Fund</t>
  </si>
  <si>
    <t>Total Permissive License Tax Fund</t>
  </si>
  <si>
    <t>Sidewalk Improvement Program Fund</t>
  </si>
  <si>
    <t>Total Sidewalk Improvement Program Fund</t>
  </si>
  <si>
    <t>Infrastructure Improvement Resrve Fund</t>
  </si>
  <si>
    <t>Total Infrastructure Improvement Resrve Fund</t>
  </si>
  <si>
    <t>Emergency Reserve for Public Facilities and Programs</t>
  </si>
  <si>
    <t>Total Emergency Reserve for Public Facilities and Programs</t>
  </si>
  <si>
    <t>CAPITAL PROJECTS FUNDS</t>
  </si>
  <si>
    <t>TOTAL CAPITAL PROJECTS FUNDS</t>
  </si>
  <si>
    <t>Water Plant Construction Fund</t>
  </si>
  <si>
    <t>Total Water Plant Construction Fund</t>
  </si>
  <si>
    <t>the following funds of the City of Barberton for the period beginning January 1, 2011, the</t>
  </si>
  <si>
    <t>JANUARY 1, 2011, AND PROVIDING FOR THE ADMINISTRATION</t>
  </si>
  <si>
    <t>12/xx/2010                                                                      Presented by:  Mr. Avant</t>
  </si>
  <si>
    <t>ORDINANCE NO.    -2010</t>
  </si>
  <si>
    <t>AN ORDINANCE ADOPTING A TEMPORARY BUDGET FOR VARIOUS</t>
  </si>
  <si>
    <t>Orig Budget</t>
  </si>
  <si>
    <t>Municipal Buildings</t>
  </si>
  <si>
    <t>Gas &amp; Oil Royalty Fund</t>
  </si>
  <si>
    <t>Total Gas &amp; Oil Royalty Fund</t>
  </si>
  <si>
    <t>Infrastructure Improvement Reserve Fund</t>
  </si>
  <si>
    <r>
      <t xml:space="preserve">SECTION 4.  </t>
    </r>
    <r>
      <rPr>
        <sz val="12"/>
        <rFont val="Times New Roman"/>
        <family val="1"/>
      </rPr>
      <t>That it is hereby found and determined that all formal actions of</t>
    </r>
  </si>
  <si>
    <r>
      <t xml:space="preserve">SECTION 5.  </t>
    </r>
    <r>
      <rPr>
        <sz val="12"/>
        <rFont val="Times New Roman"/>
        <family val="1"/>
      </rPr>
      <t>This ordinance is hereby declared to be an emergency measure</t>
    </r>
  </si>
  <si>
    <t>Temporary</t>
  </si>
  <si>
    <t>Budget</t>
  </si>
  <si>
    <t>TITLE:  2011 TEMPORARY BUDGET</t>
  </si>
  <si>
    <t xml:space="preserve">   Debt Service</t>
  </si>
  <si>
    <t>From: Water Operating Fund</t>
  </si>
  <si>
    <t xml:space="preserve">   Capital </t>
  </si>
  <si>
    <t xml:space="preserve">   Capital</t>
  </si>
  <si>
    <t xml:space="preserve">   Operations &amp; Maintenance</t>
  </si>
  <si>
    <t>Recreation Programs</t>
  </si>
  <si>
    <t xml:space="preserve">   Transfers</t>
  </si>
  <si>
    <t>Parks Recreation Improvement Fund</t>
  </si>
  <si>
    <t>Rental Registration Program</t>
  </si>
  <si>
    <t>Total Rental Registration Program Fund</t>
  </si>
  <si>
    <t>Residential Street Resurfacing</t>
  </si>
  <si>
    <t>Total Residential Street Resurfacing Fund</t>
  </si>
  <si>
    <t>Sewer Improvement Reserve</t>
  </si>
  <si>
    <t>Total Sewer Improvement Resrve Fund</t>
  </si>
  <si>
    <t>Total Wastewater Construction Fund</t>
  </si>
  <si>
    <t>by the Council of the City of Barberton, State of Ohio:</t>
  </si>
  <si>
    <t>NOW THEREFORE, BE IT ORDAINED</t>
  </si>
  <si>
    <t>AN ORDINANCE ADOPTING A BUDGET FOR VARIOUS</t>
  </si>
  <si>
    <t xml:space="preserve">   Capital Outlay</t>
  </si>
  <si>
    <t>101 4215</t>
  </si>
  <si>
    <t xml:space="preserve">   Transfers Out</t>
  </si>
  <si>
    <t>Mandatory Drug Fines Fund</t>
  </si>
  <si>
    <t>Total Mandatory Drug Fines Fund</t>
  </si>
  <si>
    <t>Law Enforcement Trust Fund</t>
  </si>
  <si>
    <t>Total Law Enforcement Trust Fund</t>
  </si>
  <si>
    <t>Senior Center/Pool Construction fund</t>
  </si>
  <si>
    <t>Total Senior Center/Pool Construction fund</t>
  </si>
  <si>
    <t>General Fund, continued</t>
  </si>
  <si>
    <t>Special Revenue Funds, continued</t>
  </si>
  <si>
    <t>Transfers</t>
  </si>
  <si>
    <t>Total General Fund Transfers</t>
  </si>
  <si>
    <t>101 4910</t>
  </si>
  <si>
    <t>Animal Control Fund</t>
  </si>
  <si>
    <t>Probation Services Fund</t>
  </si>
  <si>
    <t>Court Special Projects-Buildings</t>
  </si>
  <si>
    <t>Project Impact Fund</t>
  </si>
  <si>
    <t>Forest City/Barberton</t>
  </si>
  <si>
    <t>Total Forest City/Barberton</t>
  </si>
  <si>
    <t>Total Animal Control Fund</t>
  </si>
  <si>
    <t>Total Probation Services Fund</t>
  </si>
  <si>
    <t>Total Court Special Projects- Operating</t>
  </si>
  <si>
    <t>Court Special Projects-Operating</t>
  </si>
  <si>
    <t>Total Court Special Projects-Buildings</t>
  </si>
  <si>
    <t>Total Project Impact Fund</t>
  </si>
  <si>
    <t>TOTAL ALL FUNDS</t>
  </si>
  <si>
    <t>Municipal Building Maintenance</t>
  </si>
  <si>
    <t>Lake Cinema Complex Maintenance</t>
  </si>
  <si>
    <t>Total Lake Cinema Complex Maintenance</t>
  </si>
  <si>
    <t>Rental Rehabilitation</t>
  </si>
  <si>
    <t>Dispatch Management</t>
  </si>
  <si>
    <t>Total Dispatch Management</t>
  </si>
  <si>
    <t>Street Capital Improvements</t>
  </si>
  <si>
    <t>Total Street Operating Fund</t>
  </si>
  <si>
    <t>Total Street Capital Improvements Fund</t>
  </si>
  <si>
    <t>Court Computer Legal Research</t>
  </si>
  <si>
    <t>Total Computer Legal Research Fund</t>
  </si>
  <si>
    <t>Safety Director/SWSCOM Services</t>
  </si>
  <si>
    <t xml:space="preserve">   Operations and Maintenance</t>
  </si>
  <si>
    <t>Business Incentive Program</t>
  </si>
  <si>
    <t>Total Rental Rehabilitation Fund</t>
  </si>
  <si>
    <t>Total Business Incentive Fund</t>
  </si>
  <si>
    <t>Business Incentive Fund</t>
  </si>
  <si>
    <t>State NSP Grant Fund</t>
  </si>
  <si>
    <t>Total State NSP Grant Fund</t>
  </si>
  <si>
    <t>Vacant Property Registration</t>
  </si>
  <si>
    <t>Total Vacant Property Registration Fund</t>
  </si>
  <si>
    <t>From:</t>
  </si>
  <si>
    <t>To:</t>
  </si>
  <si>
    <t>Emergency Reserve Fund</t>
  </si>
  <si>
    <t>To: Water Bond Retirement Fund</t>
  </si>
  <si>
    <t>General Liability Loss Fund</t>
  </si>
  <si>
    <t>Total General Liabilty Loss Fund</t>
  </si>
  <si>
    <t xml:space="preserve">   Transfer to General Fund</t>
  </si>
  <si>
    <r>
      <t xml:space="preserve">SECTION 5.  </t>
    </r>
    <r>
      <rPr>
        <sz val="12"/>
        <rFont val="Times New Roman"/>
        <family val="1"/>
      </rPr>
      <t>That the Finance Director is hereby authorized to transfer:</t>
    </r>
  </si>
  <si>
    <r>
      <t xml:space="preserve">SECTION 6.  </t>
    </r>
    <r>
      <rPr>
        <sz val="12"/>
        <rFont val="Times New Roman"/>
        <family val="1"/>
      </rPr>
      <t>That it is hereby found and determined that all formal actions of</t>
    </r>
  </si>
  <si>
    <r>
      <t xml:space="preserve">SECTION 7.  </t>
    </r>
    <r>
      <rPr>
        <sz val="12"/>
        <rFont val="Times New Roman"/>
        <family val="1"/>
      </rPr>
      <t>This ordinance is hereby declared to be an emergency measure</t>
    </r>
  </si>
  <si>
    <r>
      <t xml:space="preserve">       </t>
    </r>
    <r>
      <rPr>
        <b/>
        <sz val="12"/>
        <rFont val="Times New Roman"/>
        <family val="1"/>
      </rPr>
      <t>SECTION 2.</t>
    </r>
    <r>
      <rPr>
        <sz val="12"/>
        <rFont val="Times New Roman"/>
        <family val="1"/>
      </rPr>
      <t xml:space="preserve">  That the Finance Director is hereby authorized and directed to</t>
    </r>
  </si>
  <si>
    <r>
      <t xml:space="preserve">      </t>
    </r>
    <r>
      <rPr>
        <b/>
        <sz val="12"/>
        <rFont val="Times New Roman"/>
        <family val="1"/>
      </rPr>
      <t xml:space="preserve">SECTION 4. </t>
    </r>
    <r>
      <rPr>
        <sz val="12"/>
        <rFont val="Times New Roman"/>
        <family val="1"/>
      </rPr>
      <t xml:space="preserve">  That the Finance Director is hereby authorized to transfer from</t>
    </r>
  </si>
  <si>
    <t>City Grant Fund</t>
  </si>
  <si>
    <t>Total City Grant Fund</t>
  </si>
  <si>
    <t>Sewer Replacement and Improvement</t>
  </si>
  <si>
    <t>Total Sewer Replacement &amp; Improvement Fund</t>
  </si>
  <si>
    <t xml:space="preserve"> </t>
  </si>
  <si>
    <t>3.0% of Net Income Tax collections (not total revenue) per year</t>
  </si>
  <si>
    <t>2.0% of Net Income Tax collections (not total revenue) per year until $1.0 million fund balance.</t>
  </si>
  <si>
    <t>Net Income Tax 2016 to Gen Fund</t>
  </si>
  <si>
    <t>Debt Service Schedule</t>
  </si>
  <si>
    <t>Norton Sanitary Sewer Construction Fund</t>
  </si>
  <si>
    <t>To: General Fund</t>
  </si>
  <si>
    <r>
      <t xml:space="preserve">SECTION 3.  </t>
    </r>
    <r>
      <rPr>
        <sz val="12"/>
        <rFont val="Times New Roman"/>
        <family val="1"/>
      </rPr>
      <t xml:space="preserve">That in order to assist in meeting the Minimum Fund </t>
    </r>
  </si>
  <si>
    <t>Balance Policy for General Fund, it is hereby necessary to override the</t>
  </si>
  <si>
    <t>income tax collections to the Emergency Reserve Fund.</t>
  </si>
  <si>
    <t xml:space="preserve">requirements to transfer 3% of the prior year’s total income tax collections to </t>
  </si>
  <si>
    <t>the Infrastructure Improvement Reserve Fund and 2% of the prior year’s total</t>
  </si>
  <si>
    <t>From: Emergency Reserve Fund</t>
  </si>
  <si>
    <t>Passed__________________________ 2019</t>
  </si>
  <si>
    <t>TITLE:  2019 OPERATING AND CAPITAL BUDGET</t>
  </si>
  <si>
    <t>JANUARY 1, 2019, AND PROVIDING FOR THE ADMINISTRATION</t>
  </si>
  <si>
    <t>the following funds of the City of Barberton for the period beginning January 1, 2019, the</t>
  </si>
  <si>
    <t>General Lighting Fund</t>
  </si>
  <si>
    <t>Approved_______________________ 2019</t>
  </si>
  <si>
    <t>ORDINANCE NO.  32-2019</t>
  </si>
  <si>
    <t xml:space="preserve">LOM:raf                                 </t>
  </si>
  <si>
    <t>03/07/2019                                                                                        Presented by:  Mrs. Debevec</t>
  </si>
  <si>
    <t xml:space="preserve">              ___________________________                        ______________________________</t>
  </si>
  <si>
    <t xml:space="preserve">                                                                                            ______________________________ </t>
  </si>
  <si>
    <t xml:space="preserve">                                                                                            Mayor</t>
  </si>
  <si>
    <t xml:space="preserve">              Clerk of Council                                                    President of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</si>
</sst>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_);_(* \(#,##0.0\);_(* &quot;-&quot;??_);_(@_)"/>
  </numFmts>
  <fonts count="6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6" fontId="2" fillId="0" borderId="0" xfId="1" applyNumberFormat="1" applyFont="1"/>
    <xf numFmtId="0" fontId="3" fillId="0" borderId="0" xfId="0" applyFont="1" applyAlignment="1">
      <alignment horizontal="left"/>
    </xf>
    <xf numFmtId="0" fontId="3" fillId="0" borderId="0" xfId="0" applyFont="1"/>
    <xf numFmtId="166" fontId="3" fillId="0" borderId="0" xfId="1" applyNumberFormat="1" applyFont="1"/>
    <xf numFmtId="9" fontId="2" fillId="0" borderId="0" xfId="2" applyFont="1"/>
    <xf numFmtId="166" fontId="2" fillId="0" borderId="0" xfId="0" applyNumberFormat="1" applyFont="1"/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41" fontId="2" fillId="0" borderId="0" xfId="0" applyNumberFormat="1" applyFont="1"/>
    <xf numFmtId="42" fontId="3" fillId="0" borderId="0" xfId="0" applyNumberFormat="1" applyFont="1" applyAlignment="1">
      <alignment horizontal="right"/>
    </xf>
    <xf numFmtId="42" fontId="3" fillId="0" borderId="1" xfId="0" applyNumberFormat="1" applyFont="1" applyBorder="1" applyAlignment="1">
      <alignment horizontal="right"/>
    </xf>
    <xf numFmtId="166" fontId="3" fillId="0" borderId="1" xfId="1" applyNumberFormat="1" applyFont="1" applyBorder="1"/>
    <xf numFmtId="166" fontId="2" fillId="0" borderId="2" xfId="1" applyNumberFormat="1" applyFont="1" applyBorder="1"/>
    <xf numFmtId="0" fontId="3" fillId="0" borderId="0" xfId="0" applyFont="1" applyAlignment="1">
      <alignment horizontal="center"/>
    </xf>
    <xf numFmtId="14" fontId="2" fillId="0" borderId="0" xfId="0" applyNumberFormat="1" applyFont="1"/>
    <xf numFmtId="0" fontId="3" fillId="0" borderId="0" xfId="0" applyFont="1" applyAlignment="1">
      <alignment horizontal="right"/>
    </xf>
    <xf numFmtId="166" fontId="3" fillId="2" borderId="0" xfId="1" applyNumberFormat="1" applyFont="1" applyFill="1"/>
    <xf numFmtId="42" fontId="3" fillId="0" borderId="3" xfId="0" applyNumberFormat="1" applyFont="1" applyBorder="1" applyAlignment="1">
      <alignment horizontal="right"/>
    </xf>
    <xf numFmtId="3" fontId="2" fillId="0" borderId="0" xfId="1" applyNumberFormat="1" applyFont="1"/>
    <xf numFmtId="164" fontId="2" fillId="0" borderId="0" xfId="1" applyNumberFormat="1" applyFont="1"/>
    <xf numFmtId="164" fontId="3" fillId="0" borderId="0" xfId="1" applyNumberFormat="1" applyFont="1"/>
    <xf numFmtId="164" fontId="2" fillId="0" borderId="0" xfId="0" applyNumberFormat="1" applyFont="1"/>
    <xf numFmtId="3" fontId="2" fillId="0" borderId="0" xfId="0" applyNumberFormat="1" applyFont="1"/>
    <xf numFmtId="0" fontId="2" fillId="0" borderId="3" xfId="0" applyFont="1" applyBorder="1" applyAlignment="1">
      <alignment horizontal="left"/>
    </xf>
    <xf numFmtId="166" fontId="2" fillId="0" borderId="3" xfId="1" applyNumberFormat="1" applyFont="1" applyBorder="1"/>
    <xf numFmtId="9" fontId="2" fillId="0" borderId="3" xfId="2" applyFont="1" applyBorder="1"/>
    <xf numFmtId="0" fontId="2" fillId="0" borderId="3" xfId="0" applyFont="1" applyBorder="1"/>
    <xf numFmtId="0" fontId="3" fillId="0" borderId="3" xfId="0" applyFont="1" applyBorder="1" applyAlignment="1">
      <alignment horizontal="left"/>
    </xf>
    <xf numFmtId="42" fontId="2" fillId="0" borderId="3" xfId="1" applyNumberFormat="1" applyFont="1" applyBorder="1"/>
    <xf numFmtId="42" fontId="3" fillId="0" borderId="3" xfId="1" applyNumberFormat="1" applyFont="1" applyBorder="1"/>
    <xf numFmtId="42" fontId="2" fillId="0" borderId="0" xfId="1" applyNumberFormat="1" applyFont="1"/>
    <xf numFmtId="41" fontId="2" fillId="0" borderId="0" xfId="1" applyNumberFormat="1" applyFont="1"/>
    <xf numFmtId="166" fontId="3" fillId="0" borderId="3" xfId="1" applyNumberFormat="1" applyFont="1" applyBorder="1"/>
    <xf numFmtId="43" fontId="2" fillId="0" borderId="0" xfId="3" applyFont="1"/>
    <xf numFmtId="167" fontId="2" fillId="0" borderId="0" xfId="3" applyNumberFormat="1" applyFont="1"/>
    <xf numFmtId="165" fontId="2" fillId="0" borderId="0" xfId="3" applyNumberFormat="1" applyFont="1"/>
    <xf numFmtId="0" fontId="3" fillId="0" borderId="3" xfId="0" applyFont="1" applyBorder="1"/>
    <xf numFmtId="0" fontId="3" fillId="0" borderId="1" xfId="0" applyFont="1" applyBorder="1" applyAlignment="1">
      <alignment horizontal="left"/>
    </xf>
    <xf numFmtId="166" fontId="2" fillId="0" borderId="1" xfId="1" applyNumberFormat="1" applyFont="1" applyBorder="1"/>
    <xf numFmtId="9" fontId="2" fillId="0" borderId="1" xfId="2" applyFont="1" applyBorder="1"/>
    <xf numFmtId="42" fontId="3" fillId="0" borderId="1" xfId="1" applyNumberFormat="1" applyFont="1" applyBorder="1"/>
    <xf numFmtId="41" fontId="2" fillId="0" borderId="0" xfId="1" applyNumberFormat="1" applyFont="1" applyAlignment="1">
      <alignment horizontal="right"/>
    </xf>
    <xf numFmtId="44" fontId="2" fillId="0" borderId="0" xfId="1" applyFont="1"/>
    <xf numFmtId="165" fontId="2" fillId="0" borderId="0" xfId="1" applyNumberFormat="1" applyFont="1"/>
    <xf numFmtId="166" fontId="2" fillId="0" borderId="0" xfId="3" applyNumberFormat="1" applyFont="1"/>
    <xf numFmtId="164" fontId="2" fillId="0" borderId="3" xfId="1" applyNumberFormat="1" applyFont="1" applyBorder="1"/>
    <xf numFmtId="0" fontId="2" fillId="0" borderId="2" xfId="0" applyFont="1" applyBorder="1"/>
    <xf numFmtId="165" fontId="2" fillId="3" borderId="0" xfId="3" applyNumberFormat="1" applyFont="1" applyFill="1"/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horizontal="right"/>
    </xf>
    <xf numFmtId="0" fontId="5" fillId="0" borderId="0" xfId="0" applyFont="1"/>
    <xf numFmtId="41" fontId="5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right"/>
    </xf>
    <xf numFmtId="0" fontId="2" fillId="3" borderId="0" xfId="0" applyFont="1" applyFill="1" applyAlignment="1">
      <alignment horizontal="center"/>
    </xf>
    <xf numFmtId="165" fontId="2" fillId="0" borderId="0" xfId="3" applyNumberFormat="1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 applyAlignment="1">
      <alignment horizontal="left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368"/>
  <sheetViews>
    <sheetView zoomScaleNormal="100" workbookViewId="0">
      <selection activeCell="J18" sqref="J18"/>
    </sheetView>
  </sheetViews>
  <sheetFormatPr defaultColWidth="9.140625" defaultRowHeight="15.75" x14ac:dyDescent="0.25"/>
  <cols>
    <col min="1" max="1" width="2.5703125" style="1" customWidth="1"/>
    <col min="2" max="2" width="9.7109375" style="2" customWidth="1"/>
    <col min="3" max="3" width="5.7109375" style="1" customWidth="1"/>
    <col min="4" max="4" width="44.28515625" style="1" bestFit="1" customWidth="1"/>
    <col min="5" max="5" width="18.85546875" style="1" customWidth="1"/>
    <col min="6" max="6" width="13.85546875" style="1" customWidth="1"/>
    <col min="7" max="7" width="14.7109375" style="3" customWidth="1"/>
    <col min="8" max="16384" width="9.140625" style="1"/>
  </cols>
  <sheetData>
    <row r="2" spans="1:7" x14ac:dyDescent="0.25">
      <c r="A2" s="60" t="s">
        <v>185</v>
      </c>
      <c r="B2" s="60"/>
      <c r="C2" s="60"/>
      <c r="D2" s="60"/>
      <c r="E2" s="60"/>
      <c r="G2" s="1"/>
    </row>
    <row r="3" spans="1:7" x14ac:dyDescent="0.25">
      <c r="A3" s="18"/>
      <c r="B3" s="18"/>
      <c r="C3" s="18"/>
      <c r="D3" s="18"/>
      <c r="G3" s="18"/>
    </row>
    <row r="4" spans="1:7" x14ac:dyDescent="0.25">
      <c r="A4" s="61" t="s">
        <v>186</v>
      </c>
      <c r="B4" s="61"/>
      <c r="C4" s="61"/>
      <c r="D4" s="61"/>
      <c r="E4" s="61"/>
      <c r="F4" s="5"/>
      <c r="G4" s="5"/>
    </row>
    <row r="5" spans="1:7" x14ac:dyDescent="0.25">
      <c r="B5" s="1"/>
      <c r="G5" s="1"/>
    </row>
    <row r="6" spans="1:7" x14ac:dyDescent="0.25">
      <c r="A6" s="61" t="s">
        <v>197</v>
      </c>
      <c r="B6" s="61"/>
      <c r="C6" s="61"/>
      <c r="D6" s="61"/>
      <c r="E6" s="61"/>
      <c r="F6" s="5"/>
      <c r="G6" s="5"/>
    </row>
    <row r="7" spans="1:7" x14ac:dyDescent="0.25">
      <c r="B7" s="1"/>
      <c r="G7" s="1"/>
    </row>
    <row r="8" spans="1:7" x14ac:dyDescent="0.25">
      <c r="A8" s="61" t="s">
        <v>187</v>
      </c>
      <c r="B8" s="61"/>
      <c r="C8" s="61"/>
      <c r="D8" s="61"/>
      <c r="E8" s="61"/>
      <c r="F8" s="5"/>
      <c r="G8" s="5"/>
    </row>
    <row r="9" spans="1:7" x14ac:dyDescent="0.25">
      <c r="A9" s="61" t="s">
        <v>66</v>
      </c>
      <c r="B9" s="61"/>
      <c r="C9" s="61"/>
      <c r="D9" s="61"/>
      <c r="E9" s="61"/>
      <c r="F9" s="5"/>
      <c r="G9" s="5"/>
    </row>
    <row r="10" spans="1:7" x14ac:dyDescent="0.25">
      <c r="A10" s="61" t="s">
        <v>184</v>
      </c>
      <c r="B10" s="61"/>
      <c r="C10" s="61"/>
      <c r="D10" s="61"/>
      <c r="E10" s="61"/>
      <c r="F10" s="5"/>
      <c r="G10" s="5"/>
    </row>
    <row r="11" spans="1:7" x14ac:dyDescent="0.25">
      <c r="A11" s="61" t="s">
        <v>67</v>
      </c>
      <c r="B11" s="61"/>
      <c r="C11" s="61"/>
      <c r="D11" s="61"/>
      <c r="E11" s="61"/>
      <c r="F11" s="5"/>
      <c r="G11" s="5"/>
    </row>
    <row r="12" spans="1:7" x14ac:dyDescent="0.25">
      <c r="B12" s="1"/>
      <c r="G12" s="1"/>
    </row>
    <row r="13" spans="1:7" x14ac:dyDescent="0.25">
      <c r="A13" s="61" t="s">
        <v>63</v>
      </c>
      <c r="B13" s="61"/>
      <c r="C13" s="61"/>
      <c r="D13" s="61"/>
      <c r="E13" s="61"/>
      <c r="G13" s="5"/>
    </row>
    <row r="14" spans="1:7" x14ac:dyDescent="0.25">
      <c r="A14" s="59" t="s">
        <v>52</v>
      </c>
      <c r="B14" s="59"/>
      <c r="C14" s="59"/>
      <c r="D14" s="59"/>
      <c r="E14" s="59"/>
      <c r="G14" s="1"/>
    </row>
    <row r="15" spans="1:7" x14ac:dyDescent="0.25">
      <c r="B15" s="1"/>
      <c r="G15" s="1"/>
    </row>
    <row r="16" spans="1:7" x14ac:dyDescent="0.25">
      <c r="A16" s="59" t="s">
        <v>62</v>
      </c>
      <c r="B16" s="59"/>
      <c r="C16" s="59"/>
      <c r="D16" s="59"/>
      <c r="E16" s="59"/>
      <c r="G16" s="1"/>
    </row>
    <row r="17" spans="1:7" x14ac:dyDescent="0.25">
      <c r="A17" s="59" t="s">
        <v>183</v>
      </c>
      <c r="B17" s="59"/>
      <c r="C17" s="59"/>
      <c r="D17" s="59"/>
      <c r="E17" s="59"/>
      <c r="G17" s="1"/>
    </row>
    <row r="18" spans="1:7" x14ac:dyDescent="0.25">
      <c r="A18" s="59" t="s">
        <v>80</v>
      </c>
      <c r="B18" s="59"/>
      <c r="C18" s="59"/>
      <c r="D18" s="59"/>
      <c r="E18" s="59"/>
      <c r="G18" s="1"/>
    </row>
    <row r="19" spans="1:7" x14ac:dyDescent="0.25">
      <c r="A19" s="2"/>
      <c r="C19" s="2"/>
      <c r="D19" s="2"/>
      <c r="G19" s="2"/>
    </row>
    <row r="20" spans="1:7" x14ac:dyDescent="0.25">
      <c r="A20" s="2"/>
      <c r="C20" s="2"/>
      <c r="E20" s="17">
        <v>2011</v>
      </c>
      <c r="G20" s="17">
        <v>2010</v>
      </c>
    </row>
    <row r="21" spans="1:7" x14ac:dyDescent="0.25">
      <c r="A21" s="2"/>
      <c r="C21" s="2"/>
      <c r="D21" s="2"/>
      <c r="E21" s="17" t="s">
        <v>195</v>
      </c>
      <c r="G21" s="17" t="s">
        <v>188</v>
      </c>
    </row>
    <row r="22" spans="1:7" x14ac:dyDescent="0.25">
      <c r="A22" s="2"/>
      <c r="C22" s="5" t="s">
        <v>141</v>
      </c>
      <c r="D22" s="2"/>
      <c r="E22" s="17" t="s">
        <v>196</v>
      </c>
      <c r="G22" s="17"/>
    </row>
    <row r="23" spans="1:7" x14ac:dyDescent="0.25">
      <c r="B23" s="2" t="s">
        <v>0</v>
      </c>
      <c r="D23" s="1" t="s">
        <v>64</v>
      </c>
    </row>
    <row r="24" spans="1:7" x14ac:dyDescent="0.25">
      <c r="D24" s="1" t="s">
        <v>94</v>
      </c>
      <c r="E24" s="3">
        <f>+G24*F24</f>
        <v>49330</v>
      </c>
      <c r="F24" s="1">
        <v>0.25</v>
      </c>
      <c r="G24" s="3">
        <v>197320</v>
      </c>
    </row>
    <row r="25" spans="1:7" x14ac:dyDescent="0.25">
      <c r="D25" s="1" t="s">
        <v>95</v>
      </c>
      <c r="E25" s="16">
        <f>+G25*F25</f>
        <v>1050</v>
      </c>
      <c r="F25" s="1">
        <v>0.25</v>
      </c>
      <c r="G25" s="16">
        <v>4200</v>
      </c>
    </row>
    <row r="26" spans="1:7" x14ac:dyDescent="0.25">
      <c r="D26" s="1" t="s">
        <v>96</v>
      </c>
      <c r="E26" s="3">
        <f>SUM(E24:E25)</f>
        <v>50380</v>
      </c>
      <c r="G26" s="3">
        <f>SUM(G24:G25)</f>
        <v>201520</v>
      </c>
    </row>
    <row r="27" spans="1:7" x14ac:dyDescent="0.25">
      <c r="E27" s="3"/>
    </row>
    <row r="28" spans="1:7" x14ac:dyDescent="0.25">
      <c r="B28" s="2" t="s">
        <v>1</v>
      </c>
      <c r="D28" s="1" t="s">
        <v>2</v>
      </c>
      <c r="E28" s="3"/>
    </row>
    <row r="29" spans="1:7" x14ac:dyDescent="0.25">
      <c r="D29" s="1" t="s">
        <v>94</v>
      </c>
      <c r="E29" s="3">
        <f>+G29*F29</f>
        <v>101218.25</v>
      </c>
      <c r="F29" s="1">
        <v>0.25</v>
      </c>
      <c r="G29" s="3">
        <v>404873</v>
      </c>
    </row>
    <row r="30" spans="1:7" x14ac:dyDescent="0.25">
      <c r="D30" s="1" t="s">
        <v>95</v>
      </c>
      <c r="E30" s="16">
        <f>+G30*F30</f>
        <v>6282.25</v>
      </c>
      <c r="F30" s="1">
        <v>0.25</v>
      </c>
      <c r="G30" s="16">
        <v>25129</v>
      </c>
    </row>
    <row r="31" spans="1:7" x14ac:dyDescent="0.25">
      <c r="D31" s="1" t="s">
        <v>97</v>
      </c>
      <c r="E31" s="3">
        <f>SUM(E29:E30)</f>
        <v>107500.5</v>
      </c>
      <c r="G31" s="3">
        <f>SUM(G29:G30)</f>
        <v>430002</v>
      </c>
    </row>
    <row r="32" spans="1:7" x14ac:dyDescent="0.25">
      <c r="E32" s="3"/>
    </row>
    <row r="33" spans="2:7" x14ac:dyDescent="0.25">
      <c r="B33" s="2" t="s">
        <v>3</v>
      </c>
      <c r="D33" s="1" t="s">
        <v>81</v>
      </c>
      <c r="E33" s="3"/>
    </row>
    <row r="34" spans="2:7" x14ac:dyDescent="0.25">
      <c r="D34" s="1" t="s">
        <v>94</v>
      </c>
      <c r="E34" s="3">
        <f>+G34*F34</f>
        <v>179987.5</v>
      </c>
      <c r="F34" s="1">
        <v>0.25</v>
      </c>
      <c r="G34" s="3">
        <v>719950</v>
      </c>
    </row>
    <row r="35" spans="2:7" x14ac:dyDescent="0.25">
      <c r="D35" s="1" t="s">
        <v>95</v>
      </c>
      <c r="E35" s="16">
        <f>+G35*F35</f>
        <v>24350</v>
      </c>
      <c r="F35" s="1">
        <v>0.25</v>
      </c>
      <c r="G35" s="16">
        <v>97400</v>
      </c>
    </row>
    <row r="36" spans="2:7" x14ac:dyDescent="0.25">
      <c r="D36" s="1" t="s">
        <v>98</v>
      </c>
      <c r="E36" s="3">
        <f>SUM(E34:E35)</f>
        <v>204337.5</v>
      </c>
      <c r="G36" s="3">
        <f>SUM(G34:G35)</f>
        <v>817350</v>
      </c>
    </row>
    <row r="37" spans="2:7" x14ac:dyDescent="0.25">
      <c r="E37" s="3"/>
    </row>
    <row r="38" spans="2:7" x14ac:dyDescent="0.25">
      <c r="B38" s="2" t="s">
        <v>4</v>
      </c>
      <c r="D38" s="1" t="s">
        <v>5</v>
      </c>
      <c r="E38" s="3"/>
    </row>
    <row r="39" spans="2:7" x14ac:dyDescent="0.25">
      <c r="D39" s="1" t="s">
        <v>94</v>
      </c>
      <c r="E39" s="3">
        <f>+G39*F39</f>
        <v>17525</v>
      </c>
      <c r="F39" s="1">
        <v>0.25</v>
      </c>
      <c r="G39" s="3">
        <v>70100</v>
      </c>
    </row>
    <row r="40" spans="2:7" x14ac:dyDescent="0.25">
      <c r="D40" s="1" t="s">
        <v>95</v>
      </c>
      <c r="E40" s="16">
        <f>+G40*F40</f>
        <v>3512.5</v>
      </c>
      <c r="F40" s="1">
        <v>0.25</v>
      </c>
      <c r="G40" s="16">
        <v>14050</v>
      </c>
    </row>
    <row r="41" spans="2:7" x14ac:dyDescent="0.25">
      <c r="D41" s="1" t="s">
        <v>99</v>
      </c>
      <c r="E41" s="3">
        <f>SUM(E39:E40)</f>
        <v>21037.5</v>
      </c>
      <c r="G41" s="3">
        <f>SUM(G39:G40)</f>
        <v>84150</v>
      </c>
    </row>
    <row r="42" spans="2:7" x14ac:dyDescent="0.25">
      <c r="E42" s="3"/>
    </row>
    <row r="43" spans="2:7" x14ac:dyDescent="0.25">
      <c r="B43" s="2" t="s">
        <v>6</v>
      </c>
      <c r="D43" s="1" t="s">
        <v>7</v>
      </c>
      <c r="E43" s="3"/>
    </row>
    <row r="44" spans="2:7" x14ac:dyDescent="0.25">
      <c r="D44" s="1" t="s">
        <v>94</v>
      </c>
      <c r="E44" s="3">
        <f>+G44*F44</f>
        <v>9115.25</v>
      </c>
      <c r="F44" s="1">
        <v>0.25</v>
      </c>
      <c r="G44" s="3">
        <v>36461</v>
      </c>
    </row>
    <row r="45" spans="2:7" x14ac:dyDescent="0.25">
      <c r="D45" s="1" t="s">
        <v>95</v>
      </c>
      <c r="E45" s="16">
        <f>+G45*F45</f>
        <v>63627</v>
      </c>
      <c r="F45" s="1">
        <v>0.25</v>
      </c>
      <c r="G45" s="16">
        <v>254508</v>
      </c>
    </row>
    <row r="46" spans="2:7" x14ac:dyDescent="0.25">
      <c r="D46" s="1" t="s">
        <v>100</v>
      </c>
      <c r="E46" s="3">
        <f>SUM(E44:E45)</f>
        <v>72742.25</v>
      </c>
      <c r="G46" s="3">
        <f>SUM(G44:G45)</f>
        <v>290969</v>
      </c>
    </row>
    <row r="47" spans="2:7" x14ac:dyDescent="0.25">
      <c r="E47" s="3"/>
    </row>
    <row r="48" spans="2:7" x14ac:dyDescent="0.25">
      <c r="B48" s="2" t="s">
        <v>8</v>
      </c>
      <c r="D48" s="1" t="s">
        <v>9</v>
      </c>
      <c r="E48" s="3"/>
    </row>
    <row r="49" spans="2:7" x14ac:dyDescent="0.25">
      <c r="D49" s="1" t="s">
        <v>94</v>
      </c>
      <c r="E49" s="3">
        <f>+G49*F49</f>
        <v>3912.5</v>
      </c>
      <c r="F49" s="1">
        <v>0.25</v>
      </c>
      <c r="G49" s="3">
        <v>15650</v>
      </c>
    </row>
    <row r="50" spans="2:7" x14ac:dyDescent="0.25">
      <c r="D50" s="1" t="s">
        <v>95</v>
      </c>
      <c r="E50" s="16">
        <f>+G50*F50</f>
        <v>6635.75</v>
      </c>
      <c r="F50" s="1">
        <v>0.25</v>
      </c>
      <c r="G50" s="16">
        <v>26543</v>
      </c>
    </row>
    <row r="51" spans="2:7" x14ac:dyDescent="0.25">
      <c r="D51" s="1" t="s">
        <v>101</v>
      </c>
      <c r="E51" s="3">
        <f>SUM(E49:E50)</f>
        <v>10548.25</v>
      </c>
      <c r="G51" s="3">
        <f>SUM(G49:G50)</f>
        <v>42193</v>
      </c>
    </row>
    <row r="52" spans="2:7" x14ac:dyDescent="0.25">
      <c r="E52" s="3"/>
    </row>
    <row r="53" spans="2:7" x14ac:dyDescent="0.25">
      <c r="B53" s="2" t="s">
        <v>10</v>
      </c>
      <c r="D53" s="1" t="s">
        <v>11</v>
      </c>
      <c r="E53" s="3"/>
    </row>
    <row r="54" spans="2:7" x14ac:dyDescent="0.25">
      <c r="D54" s="1" t="s">
        <v>94</v>
      </c>
      <c r="E54" s="3">
        <f>+G54*F54</f>
        <v>85739.25</v>
      </c>
      <c r="F54" s="1">
        <v>0.25</v>
      </c>
      <c r="G54" s="3">
        <v>342957</v>
      </c>
    </row>
    <row r="55" spans="2:7" x14ac:dyDescent="0.25">
      <c r="D55" s="1" t="s">
        <v>95</v>
      </c>
      <c r="E55" s="16">
        <f>+G55*F55</f>
        <v>22875</v>
      </c>
      <c r="F55" s="1">
        <v>0.25</v>
      </c>
      <c r="G55" s="16">
        <v>91500</v>
      </c>
    </row>
    <row r="56" spans="2:7" x14ac:dyDescent="0.25">
      <c r="D56" s="1" t="s">
        <v>102</v>
      </c>
      <c r="E56" s="3">
        <f>SUM(E54:E55)</f>
        <v>108614.25</v>
      </c>
      <c r="G56" s="3">
        <f>SUM(G54:G55)</f>
        <v>434457</v>
      </c>
    </row>
    <row r="57" spans="2:7" x14ac:dyDescent="0.25">
      <c r="E57" s="3"/>
    </row>
    <row r="58" spans="2:7" x14ac:dyDescent="0.25">
      <c r="B58" s="2" t="s">
        <v>12</v>
      </c>
      <c r="D58" s="1" t="s">
        <v>13</v>
      </c>
      <c r="E58" s="3"/>
    </row>
    <row r="59" spans="2:7" x14ac:dyDescent="0.25">
      <c r="D59" s="1" t="s">
        <v>94</v>
      </c>
      <c r="E59" s="3">
        <f>+G59*F59</f>
        <v>81963</v>
      </c>
      <c r="F59" s="1">
        <v>0.25</v>
      </c>
      <c r="G59" s="3">
        <v>327852</v>
      </c>
    </row>
    <row r="60" spans="2:7" x14ac:dyDescent="0.25">
      <c r="D60" s="1" t="s">
        <v>95</v>
      </c>
      <c r="E60" s="16">
        <f>+G60*F60</f>
        <v>23575</v>
      </c>
      <c r="F60" s="1">
        <v>0.25</v>
      </c>
      <c r="G60" s="16">
        <v>94300</v>
      </c>
    </row>
    <row r="61" spans="2:7" x14ac:dyDescent="0.25">
      <c r="D61" s="1" t="s">
        <v>103</v>
      </c>
      <c r="E61" s="3">
        <f>SUM(E59:E60)</f>
        <v>105538</v>
      </c>
      <c r="G61" s="3">
        <f>SUM(G59:G60)</f>
        <v>422152</v>
      </c>
    </row>
    <row r="62" spans="2:7" x14ac:dyDescent="0.25">
      <c r="E62" s="3"/>
    </row>
    <row r="63" spans="2:7" x14ac:dyDescent="0.25">
      <c r="B63" s="2" t="s">
        <v>14</v>
      </c>
      <c r="D63" s="1" t="s">
        <v>15</v>
      </c>
      <c r="E63" s="3"/>
    </row>
    <row r="64" spans="2:7" x14ac:dyDescent="0.25">
      <c r="D64" s="1" t="s">
        <v>94</v>
      </c>
      <c r="E64" s="3">
        <f>+G64*F64</f>
        <v>7262.5</v>
      </c>
      <c r="F64" s="1">
        <v>0.25</v>
      </c>
      <c r="G64" s="3">
        <v>29050</v>
      </c>
    </row>
    <row r="65" spans="2:7" x14ac:dyDescent="0.25">
      <c r="D65" s="1" t="s">
        <v>95</v>
      </c>
      <c r="E65" s="16">
        <f>+G65*F65</f>
        <v>3737.5</v>
      </c>
      <c r="F65" s="1">
        <v>0.25</v>
      </c>
      <c r="G65" s="16">
        <v>14950</v>
      </c>
    </row>
    <row r="66" spans="2:7" x14ac:dyDescent="0.25">
      <c r="D66" s="1" t="s">
        <v>104</v>
      </c>
      <c r="E66" s="3">
        <f>SUM(E64:E65)</f>
        <v>11000</v>
      </c>
      <c r="G66" s="3">
        <f>SUM(G64:G65)</f>
        <v>44000</v>
      </c>
    </row>
    <row r="67" spans="2:7" x14ac:dyDescent="0.25">
      <c r="E67" s="3"/>
    </row>
    <row r="68" spans="2:7" x14ac:dyDescent="0.25">
      <c r="B68" s="2" t="s">
        <v>16</v>
      </c>
      <c r="D68" s="1" t="s">
        <v>17</v>
      </c>
      <c r="E68" s="3"/>
    </row>
    <row r="69" spans="2:7" x14ac:dyDescent="0.25">
      <c r="D69" s="1" t="s">
        <v>94</v>
      </c>
      <c r="E69" s="3">
        <f>+G69*F69</f>
        <v>3831.25</v>
      </c>
      <c r="F69" s="1">
        <v>0.25</v>
      </c>
      <c r="G69" s="3">
        <v>15325</v>
      </c>
    </row>
    <row r="70" spans="2:7" x14ac:dyDescent="0.25">
      <c r="D70" s="1" t="s">
        <v>95</v>
      </c>
      <c r="E70" s="16">
        <f>+G70*F70</f>
        <v>15550</v>
      </c>
      <c r="F70" s="1">
        <v>0.25</v>
      </c>
      <c r="G70" s="16">
        <v>62200</v>
      </c>
    </row>
    <row r="71" spans="2:7" x14ac:dyDescent="0.25">
      <c r="D71" s="1" t="s">
        <v>105</v>
      </c>
      <c r="E71" s="3">
        <f>SUM(E69:E70)</f>
        <v>19381.25</v>
      </c>
      <c r="G71" s="3">
        <f>SUM(G69:G70)</f>
        <v>77525</v>
      </c>
    </row>
    <row r="72" spans="2:7" x14ac:dyDescent="0.25">
      <c r="E72" s="3"/>
    </row>
    <row r="73" spans="2:7" x14ac:dyDescent="0.25">
      <c r="B73" s="2" t="s">
        <v>50</v>
      </c>
      <c r="D73" s="1" t="s">
        <v>51</v>
      </c>
      <c r="E73" s="3"/>
    </row>
    <row r="74" spans="2:7" x14ac:dyDescent="0.25">
      <c r="D74" s="1" t="s">
        <v>94</v>
      </c>
      <c r="E74" s="3">
        <f>+G74*F74</f>
        <v>16941.25</v>
      </c>
      <c r="F74" s="1">
        <v>0.25</v>
      </c>
      <c r="G74" s="3">
        <v>67765</v>
      </c>
    </row>
    <row r="75" spans="2:7" x14ac:dyDescent="0.25">
      <c r="D75" s="1" t="s">
        <v>95</v>
      </c>
      <c r="E75" s="16">
        <f>+G75*F75</f>
        <v>15621.5</v>
      </c>
      <c r="F75" s="1">
        <v>0.25</v>
      </c>
      <c r="G75" s="16">
        <v>62486</v>
      </c>
    </row>
    <row r="76" spans="2:7" x14ac:dyDescent="0.25">
      <c r="D76" s="1" t="s">
        <v>106</v>
      </c>
      <c r="E76" s="3">
        <f>SUM(E74:E75)</f>
        <v>32562.75</v>
      </c>
      <c r="G76" s="3">
        <f>SUM(G74:G75)</f>
        <v>130251</v>
      </c>
    </row>
    <row r="77" spans="2:7" x14ac:dyDescent="0.25">
      <c r="E77" s="3"/>
    </row>
    <row r="78" spans="2:7" x14ac:dyDescent="0.25">
      <c r="B78" s="2" t="s">
        <v>18</v>
      </c>
      <c r="D78" s="1" t="s">
        <v>189</v>
      </c>
      <c r="E78" s="3"/>
    </row>
    <row r="79" spans="2:7" x14ac:dyDescent="0.25">
      <c r="D79" s="1" t="s">
        <v>94</v>
      </c>
      <c r="E79" s="3">
        <f>+G79*F79</f>
        <v>24383.5</v>
      </c>
      <c r="F79" s="1">
        <v>0.25</v>
      </c>
      <c r="G79" s="3">
        <v>97534</v>
      </c>
    </row>
    <row r="80" spans="2:7" x14ac:dyDescent="0.25">
      <c r="D80" s="1" t="s">
        <v>95</v>
      </c>
      <c r="E80" s="16">
        <f>+G80*F80</f>
        <v>58386.5</v>
      </c>
      <c r="F80" s="1">
        <v>0.25</v>
      </c>
      <c r="G80" s="16">
        <v>233546</v>
      </c>
    </row>
    <row r="81" spans="2:7" x14ac:dyDescent="0.25">
      <c r="D81" s="1" t="s">
        <v>107</v>
      </c>
      <c r="E81" s="3">
        <f>SUM(E79:E80)</f>
        <v>82770</v>
      </c>
      <c r="G81" s="3">
        <f>SUM(G79:G80)</f>
        <v>331080</v>
      </c>
    </row>
    <row r="82" spans="2:7" x14ac:dyDescent="0.25">
      <c r="E82" s="3"/>
    </row>
    <row r="83" spans="2:7" x14ac:dyDescent="0.25">
      <c r="B83" s="2" t="s">
        <v>19</v>
      </c>
      <c r="D83" s="1" t="s">
        <v>20</v>
      </c>
      <c r="E83" s="3"/>
    </row>
    <row r="84" spans="2:7" x14ac:dyDescent="0.25">
      <c r="D84" s="1" t="s">
        <v>94</v>
      </c>
      <c r="E84" s="3">
        <f>+G84*F84</f>
        <v>40500</v>
      </c>
      <c r="F84" s="1">
        <v>0.25</v>
      </c>
      <c r="G84" s="3">
        <v>162000</v>
      </c>
    </row>
    <row r="85" spans="2:7" x14ac:dyDescent="0.25">
      <c r="D85" s="1" t="s">
        <v>95</v>
      </c>
      <c r="E85" s="16">
        <f>+G85*F85</f>
        <v>57665</v>
      </c>
      <c r="F85" s="1">
        <v>0.25</v>
      </c>
      <c r="G85" s="16">
        <f>204660+26000</f>
        <v>230660</v>
      </c>
    </row>
    <row r="86" spans="2:7" x14ac:dyDescent="0.25">
      <c r="D86" s="1" t="s">
        <v>108</v>
      </c>
      <c r="E86" s="3">
        <f>SUM(E84:E85)</f>
        <v>98165</v>
      </c>
      <c r="G86" s="3">
        <f>SUM(G84:G85)</f>
        <v>392660</v>
      </c>
    </row>
    <row r="87" spans="2:7" x14ac:dyDescent="0.25">
      <c r="E87" s="3"/>
    </row>
    <row r="88" spans="2:7" x14ac:dyDescent="0.25">
      <c r="B88" s="2" t="s">
        <v>21</v>
      </c>
      <c r="D88" s="1" t="s">
        <v>22</v>
      </c>
      <c r="E88" s="3"/>
    </row>
    <row r="89" spans="2:7" x14ac:dyDescent="0.25">
      <c r="D89" s="1" t="s">
        <v>94</v>
      </c>
      <c r="E89" s="3">
        <f>+G89*F89</f>
        <v>1134389</v>
      </c>
      <c r="F89" s="1">
        <v>0.25</v>
      </c>
      <c r="G89" s="3">
        <v>4537556</v>
      </c>
    </row>
    <row r="90" spans="2:7" x14ac:dyDescent="0.25">
      <c r="D90" s="1" t="s">
        <v>95</v>
      </c>
      <c r="E90" s="16">
        <f>+G90*F90</f>
        <v>95055.25</v>
      </c>
      <c r="F90" s="1">
        <v>0.25</v>
      </c>
      <c r="G90" s="16">
        <v>380221</v>
      </c>
    </row>
    <row r="91" spans="2:7" x14ac:dyDescent="0.25">
      <c r="D91" s="1" t="s">
        <v>109</v>
      </c>
      <c r="E91" s="3">
        <f>SUM(E89:E90)</f>
        <v>1229444.25</v>
      </c>
      <c r="G91" s="3">
        <f>SUM(G89:G90)</f>
        <v>4917777</v>
      </c>
    </row>
    <row r="92" spans="2:7" x14ac:dyDescent="0.25">
      <c r="E92" s="3"/>
    </row>
    <row r="93" spans="2:7" x14ac:dyDescent="0.25">
      <c r="B93" s="2" t="s">
        <v>23</v>
      </c>
      <c r="D93" s="1" t="s">
        <v>24</v>
      </c>
      <c r="E93" s="3"/>
    </row>
    <row r="94" spans="2:7" x14ac:dyDescent="0.25">
      <c r="D94" s="1" t="s">
        <v>94</v>
      </c>
      <c r="E94" s="3">
        <f>+G94*F94</f>
        <v>1062784.25</v>
      </c>
      <c r="F94" s="1">
        <v>0.25</v>
      </c>
      <c r="G94" s="3">
        <v>4251137</v>
      </c>
    </row>
    <row r="95" spans="2:7" x14ac:dyDescent="0.25">
      <c r="D95" s="1" t="s">
        <v>95</v>
      </c>
      <c r="E95" s="16">
        <f>+G95*F95</f>
        <v>68300</v>
      </c>
      <c r="F95" s="1">
        <v>0.25</v>
      </c>
      <c r="G95" s="16">
        <v>273200</v>
      </c>
    </row>
    <row r="96" spans="2:7" x14ac:dyDescent="0.25">
      <c r="D96" s="1" t="s">
        <v>110</v>
      </c>
      <c r="E96" s="3">
        <f>SUM(E94:E95)</f>
        <v>1131084.25</v>
      </c>
      <c r="G96" s="3">
        <f>SUM(G94:G95)</f>
        <v>4524337</v>
      </c>
    </row>
    <row r="97" spans="2:7" x14ac:dyDescent="0.25">
      <c r="E97" s="3"/>
    </row>
    <row r="98" spans="2:7" x14ac:dyDescent="0.25">
      <c r="B98" s="2" t="s">
        <v>25</v>
      </c>
      <c r="D98" s="1" t="s">
        <v>26</v>
      </c>
      <c r="E98" s="3"/>
    </row>
    <row r="99" spans="2:7" x14ac:dyDescent="0.25">
      <c r="D99" s="1" t="s">
        <v>94</v>
      </c>
      <c r="E99" s="3">
        <f>+G99*F99</f>
        <v>40055.75</v>
      </c>
      <c r="F99" s="1">
        <v>0.25</v>
      </c>
      <c r="G99" s="3">
        <v>160223</v>
      </c>
    </row>
    <row r="100" spans="2:7" x14ac:dyDescent="0.25">
      <c r="D100" s="1" t="s">
        <v>95</v>
      </c>
      <c r="E100" s="16">
        <f>+G100*F100</f>
        <v>1287.5</v>
      </c>
      <c r="F100" s="1">
        <v>0.25</v>
      </c>
      <c r="G100" s="16">
        <v>5150</v>
      </c>
    </row>
    <row r="101" spans="2:7" x14ac:dyDescent="0.25">
      <c r="D101" s="1" t="s">
        <v>111</v>
      </c>
      <c r="E101" s="3">
        <f>SUM(E99:E100)</f>
        <v>41343.25</v>
      </c>
      <c r="G101" s="3">
        <f>SUM(G99:G100)</f>
        <v>165373</v>
      </c>
    </row>
    <row r="102" spans="2:7" x14ac:dyDescent="0.25">
      <c r="E102" s="3"/>
    </row>
    <row r="103" spans="2:7" x14ac:dyDescent="0.25">
      <c r="B103" s="2" t="s">
        <v>27</v>
      </c>
      <c r="D103" s="1" t="s">
        <v>118</v>
      </c>
      <c r="E103" s="3"/>
    </row>
    <row r="104" spans="2:7" x14ac:dyDescent="0.25">
      <c r="D104" s="1" t="s">
        <v>94</v>
      </c>
      <c r="E104" s="3">
        <f>+G104*F104</f>
        <v>109639</v>
      </c>
      <c r="F104" s="1">
        <v>0.25</v>
      </c>
      <c r="G104" s="3">
        <v>438556</v>
      </c>
    </row>
    <row r="105" spans="2:7" x14ac:dyDescent="0.25">
      <c r="D105" s="1" t="s">
        <v>95</v>
      </c>
      <c r="E105" s="16">
        <f>+G105*F105</f>
        <v>23731.25</v>
      </c>
      <c r="F105" s="1">
        <v>0.25</v>
      </c>
      <c r="G105" s="16">
        <v>94925</v>
      </c>
    </row>
    <row r="106" spans="2:7" x14ac:dyDescent="0.25">
      <c r="D106" s="1" t="s">
        <v>119</v>
      </c>
      <c r="E106" s="3">
        <f>SUM(E104:E105)</f>
        <v>133370.25</v>
      </c>
      <c r="G106" s="3">
        <f>SUM(G104:G105)</f>
        <v>533481</v>
      </c>
    </row>
    <row r="107" spans="2:7" x14ac:dyDescent="0.25">
      <c r="E107" s="3"/>
    </row>
    <row r="108" spans="2:7" x14ac:dyDescent="0.25">
      <c r="B108" s="2" t="s">
        <v>28</v>
      </c>
      <c r="D108" s="1" t="s">
        <v>82</v>
      </c>
      <c r="E108" s="3"/>
    </row>
    <row r="109" spans="2:7" x14ac:dyDescent="0.25">
      <c r="D109" s="1" t="s">
        <v>94</v>
      </c>
      <c r="E109" s="3">
        <f>+G109*F109</f>
        <v>35059.75</v>
      </c>
      <c r="F109" s="1">
        <v>0.25</v>
      </c>
      <c r="G109" s="3">
        <v>140239</v>
      </c>
    </row>
    <row r="110" spans="2:7" x14ac:dyDescent="0.25">
      <c r="D110" s="1" t="s">
        <v>95</v>
      </c>
      <c r="E110" s="16">
        <f>+G110*F110</f>
        <v>3800</v>
      </c>
      <c r="F110" s="1">
        <v>0.25</v>
      </c>
      <c r="G110" s="16">
        <v>15200</v>
      </c>
    </row>
    <row r="111" spans="2:7" x14ac:dyDescent="0.25">
      <c r="D111" s="1" t="s">
        <v>112</v>
      </c>
      <c r="E111" s="3">
        <f>SUM(E109:E110)</f>
        <v>38859.75</v>
      </c>
      <c r="G111" s="3">
        <f>SUM(G109:G110)</f>
        <v>155439</v>
      </c>
    </row>
    <row r="112" spans="2:7" x14ac:dyDescent="0.25">
      <c r="E112" s="3"/>
    </row>
    <row r="113" spans="2:7" x14ac:dyDescent="0.25">
      <c r="B113" s="2" t="s">
        <v>29</v>
      </c>
      <c r="D113" s="1" t="s">
        <v>49</v>
      </c>
      <c r="E113" s="3"/>
    </row>
    <row r="114" spans="2:7" x14ac:dyDescent="0.25">
      <c r="D114" s="1" t="s">
        <v>94</v>
      </c>
      <c r="E114" s="3">
        <f>+G114*F114</f>
        <v>42769.75</v>
      </c>
      <c r="F114" s="1">
        <v>0.25</v>
      </c>
      <c r="G114" s="3">
        <v>171079</v>
      </c>
    </row>
    <row r="115" spans="2:7" x14ac:dyDescent="0.25">
      <c r="D115" s="1" t="s">
        <v>95</v>
      </c>
      <c r="E115" s="16">
        <f>+G115*F115</f>
        <v>6218.75</v>
      </c>
      <c r="F115" s="1">
        <v>0.25</v>
      </c>
      <c r="G115" s="16">
        <v>24875</v>
      </c>
    </row>
    <row r="116" spans="2:7" x14ac:dyDescent="0.25">
      <c r="D116" s="1" t="s">
        <v>113</v>
      </c>
      <c r="E116" s="3">
        <f>SUM(E114:E115)</f>
        <v>48988.5</v>
      </c>
      <c r="G116" s="3">
        <f>SUM(G114:G115)</f>
        <v>195954</v>
      </c>
    </row>
    <row r="117" spans="2:7" x14ac:dyDescent="0.25">
      <c r="E117" s="3"/>
    </row>
    <row r="118" spans="2:7" x14ac:dyDescent="0.25">
      <c r="B118" s="2" t="s">
        <v>30</v>
      </c>
      <c r="D118" s="1" t="s">
        <v>31</v>
      </c>
      <c r="E118" s="3"/>
    </row>
    <row r="119" spans="2:7" x14ac:dyDescent="0.25">
      <c r="D119" s="1" t="s">
        <v>94</v>
      </c>
      <c r="E119" s="3">
        <f>+G119*F119</f>
        <v>12635.25</v>
      </c>
      <c r="F119" s="1">
        <v>0.25</v>
      </c>
      <c r="G119" s="3">
        <v>50541</v>
      </c>
    </row>
    <row r="120" spans="2:7" x14ac:dyDescent="0.25">
      <c r="D120" s="1" t="s">
        <v>95</v>
      </c>
      <c r="E120" s="16">
        <f>+G120*F120</f>
        <v>9400</v>
      </c>
      <c r="F120" s="1">
        <v>0.25</v>
      </c>
      <c r="G120" s="16">
        <v>37600</v>
      </c>
    </row>
    <row r="121" spans="2:7" x14ac:dyDescent="0.25">
      <c r="D121" s="1" t="s">
        <v>114</v>
      </c>
      <c r="E121" s="3">
        <f>SUM(E119:E120)</f>
        <v>22035.25</v>
      </c>
      <c r="G121" s="3">
        <f>SUM(G119:G120)</f>
        <v>88141</v>
      </c>
    </row>
    <row r="122" spans="2:7" x14ac:dyDescent="0.25">
      <c r="E122" s="3"/>
    </row>
    <row r="123" spans="2:7" x14ac:dyDescent="0.25">
      <c r="B123" s="2" t="s">
        <v>32</v>
      </c>
      <c r="D123" s="1" t="s">
        <v>33</v>
      </c>
      <c r="E123" s="3"/>
    </row>
    <row r="124" spans="2:7" x14ac:dyDescent="0.25">
      <c r="D124" s="1" t="s">
        <v>94</v>
      </c>
      <c r="E124" s="3">
        <f>+G124*F124</f>
        <v>3100</v>
      </c>
      <c r="F124" s="1">
        <v>0.25</v>
      </c>
      <c r="G124" s="3">
        <v>12400</v>
      </c>
    </row>
    <row r="125" spans="2:7" x14ac:dyDescent="0.25">
      <c r="D125" s="1" t="s">
        <v>95</v>
      </c>
      <c r="E125" s="16">
        <f>+G125*F125</f>
        <v>2937.5</v>
      </c>
      <c r="F125" s="1">
        <v>0.25</v>
      </c>
      <c r="G125" s="16">
        <v>11750</v>
      </c>
    </row>
    <row r="126" spans="2:7" x14ac:dyDescent="0.25">
      <c r="D126" s="1" t="s">
        <v>115</v>
      </c>
      <c r="E126" s="3">
        <f>SUM(E124:E125)</f>
        <v>6037.5</v>
      </c>
      <c r="G126" s="3">
        <f>SUM(G124:G125)</f>
        <v>24150</v>
      </c>
    </row>
    <row r="127" spans="2:7" x14ac:dyDescent="0.25">
      <c r="E127" s="3"/>
    </row>
    <row r="128" spans="2:7" x14ac:dyDescent="0.25">
      <c r="B128" s="2" t="s">
        <v>34</v>
      </c>
      <c r="D128" s="1" t="s">
        <v>35</v>
      </c>
      <c r="E128" s="3"/>
    </row>
    <row r="129" spans="2:7" x14ac:dyDescent="0.25">
      <c r="D129" s="1" t="s">
        <v>94</v>
      </c>
      <c r="E129" s="3">
        <f>+G129*F129</f>
        <v>97961</v>
      </c>
      <c r="F129" s="1">
        <v>0.25</v>
      </c>
      <c r="G129" s="3">
        <v>391844</v>
      </c>
    </row>
    <row r="130" spans="2:7" x14ac:dyDescent="0.25">
      <c r="D130" s="1" t="s">
        <v>95</v>
      </c>
      <c r="E130" s="16">
        <f>+G130*F130</f>
        <v>17200</v>
      </c>
      <c r="F130" s="1">
        <v>0.25</v>
      </c>
      <c r="G130" s="16">
        <v>68800</v>
      </c>
    </row>
    <row r="131" spans="2:7" x14ac:dyDescent="0.25">
      <c r="D131" s="1" t="s">
        <v>116</v>
      </c>
      <c r="E131" s="3">
        <f>SUM(E129:E130)</f>
        <v>115161</v>
      </c>
      <c r="G131" s="3">
        <f>SUM(G129:G130)</f>
        <v>460644</v>
      </c>
    </row>
    <row r="132" spans="2:7" x14ac:dyDescent="0.25">
      <c r="E132" s="3"/>
    </row>
    <row r="133" spans="2:7" x14ac:dyDescent="0.25">
      <c r="B133" s="2" t="s">
        <v>36</v>
      </c>
      <c r="D133" s="1" t="s">
        <v>37</v>
      </c>
      <c r="E133" s="3"/>
    </row>
    <row r="134" spans="2:7" x14ac:dyDescent="0.25">
      <c r="D134" s="1" t="s">
        <v>94</v>
      </c>
      <c r="E134" s="3">
        <f>+G134*F134</f>
        <v>9743.75</v>
      </c>
      <c r="F134" s="1">
        <v>0.25</v>
      </c>
      <c r="G134" s="3">
        <v>38975</v>
      </c>
    </row>
    <row r="135" spans="2:7" x14ac:dyDescent="0.25">
      <c r="D135" s="1" t="s">
        <v>95</v>
      </c>
      <c r="E135" s="16">
        <f>+G135*F135</f>
        <v>77923</v>
      </c>
      <c r="F135" s="1">
        <v>0.25</v>
      </c>
      <c r="G135" s="16">
        <v>311692</v>
      </c>
    </row>
    <row r="136" spans="2:7" x14ac:dyDescent="0.25">
      <c r="D136" s="1" t="s">
        <v>117</v>
      </c>
      <c r="E136" s="3">
        <f>SUM(E134:E135)</f>
        <v>87666.75</v>
      </c>
      <c r="G136" s="3">
        <f>SUM(G134:G135)</f>
        <v>350667</v>
      </c>
    </row>
    <row r="137" spans="2:7" x14ac:dyDescent="0.25">
      <c r="E137" s="3"/>
    </row>
    <row r="138" spans="2:7" x14ac:dyDescent="0.25">
      <c r="D138" s="19" t="s">
        <v>38</v>
      </c>
      <c r="E138" s="6">
        <f>+E26+E31+E36+E41+E46+E51+E56+E61+E66+E71+E76+E81+E86+E91+E96+E101+E106+E111+E116+E121+E126+E131+E136</f>
        <v>3778568</v>
      </c>
      <c r="G138" s="6">
        <f>+G26+G31+G36+G41+G46+G51+G56+G61+G66+G71+G76+G81+G86+G91+G96+G101+G106+G111+G116+G121+G126+G131+G136</f>
        <v>15114272</v>
      </c>
    </row>
    <row r="139" spans="2:7" x14ac:dyDescent="0.25">
      <c r="E139" s="3"/>
    </row>
    <row r="140" spans="2:7" x14ac:dyDescent="0.25">
      <c r="C140" s="5" t="s">
        <v>142</v>
      </c>
      <c r="E140" s="3"/>
    </row>
    <row r="141" spans="2:7" x14ac:dyDescent="0.25">
      <c r="E141" s="3"/>
    </row>
    <row r="142" spans="2:7" x14ac:dyDescent="0.25">
      <c r="B142" s="2">
        <v>202</v>
      </c>
      <c r="D142" s="1" t="s">
        <v>83</v>
      </c>
      <c r="E142" s="3"/>
    </row>
    <row r="143" spans="2:7" x14ac:dyDescent="0.25">
      <c r="D143" s="1" t="s">
        <v>94</v>
      </c>
      <c r="E143" s="3">
        <f>+G143*F143</f>
        <v>191002</v>
      </c>
      <c r="F143" s="1">
        <v>0.25</v>
      </c>
      <c r="G143" s="3">
        <v>764008</v>
      </c>
    </row>
    <row r="144" spans="2:7" x14ac:dyDescent="0.25">
      <c r="D144" s="1" t="s">
        <v>95</v>
      </c>
      <c r="E144" s="16">
        <f>+G144*F144</f>
        <v>124493.75</v>
      </c>
      <c r="F144" s="1">
        <v>0.25</v>
      </c>
      <c r="G144" s="16">
        <f>497660+315</f>
        <v>497975</v>
      </c>
    </row>
    <row r="145" spans="2:7" x14ac:dyDescent="0.25">
      <c r="D145" s="1" t="s">
        <v>120</v>
      </c>
      <c r="E145" s="3">
        <f>SUM(E143:E144)</f>
        <v>315495.75</v>
      </c>
      <c r="G145" s="3">
        <f>SUM(G143:G144)</f>
        <v>1261983</v>
      </c>
    </row>
    <row r="146" spans="2:7" x14ac:dyDescent="0.25">
      <c r="E146" s="3"/>
    </row>
    <row r="147" spans="2:7" x14ac:dyDescent="0.25">
      <c r="B147" s="2">
        <v>203</v>
      </c>
      <c r="D147" s="1" t="s">
        <v>39</v>
      </c>
      <c r="E147" s="3"/>
    </row>
    <row r="148" spans="2:7" x14ac:dyDescent="0.25">
      <c r="D148" s="1" t="s">
        <v>94</v>
      </c>
      <c r="E148" s="3">
        <f>+G148*F148</f>
        <v>18225</v>
      </c>
      <c r="F148" s="1">
        <v>0.25</v>
      </c>
      <c r="G148" s="3">
        <v>72900</v>
      </c>
    </row>
    <row r="149" spans="2:7" x14ac:dyDescent="0.25">
      <c r="D149" s="1" t="s">
        <v>95</v>
      </c>
      <c r="E149" s="16">
        <f>+G149*F149</f>
        <v>25</v>
      </c>
      <c r="F149" s="1">
        <v>0.25</v>
      </c>
      <c r="G149" s="16">
        <v>100</v>
      </c>
    </row>
    <row r="150" spans="2:7" x14ac:dyDescent="0.25">
      <c r="D150" s="1" t="s">
        <v>121</v>
      </c>
      <c r="E150" s="3">
        <f>SUM(E148:E149)</f>
        <v>18250</v>
      </c>
      <c r="G150" s="3">
        <f>SUM(G148:G149)</f>
        <v>73000</v>
      </c>
    </row>
    <row r="151" spans="2:7" x14ac:dyDescent="0.25">
      <c r="E151" s="3"/>
    </row>
    <row r="152" spans="2:7" x14ac:dyDescent="0.25">
      <c r="B152" s="2">
        <v>204</v>
      </c>
      <c r="D152" s="1" t="s">
        <v>168</v>
      </c>
      <c r="E152" s="3"/>
    </row>
    <row r="153" spans="2:7" x14ac:dyDescent="0.25">
      <c r="D153" s="1" t="s">
        <v>94</v>
      </c>
      <c r="E153" s="3">
        <f>+G153*F153</f>
        <v>0</v>
      </c>
      <c r="F153" s="1">
        <v>0.25</v>
      </c>
      <c r="G153" s="3">
        <v>0</v>
      </c>
    </row>
    <row r="154" spans="2:7" x14ac:dyDescent="0.25">
      <c r="D154" s="1" t="s">
        <v>95</v>
      </c>
      <c r="E154" s="16">
        <f>+G154*F154</f>
        <v>57217.5</v>
      </c>
      <c r="F154" s="1">
        <v>0.25</v>
      </c>
      <c r="G154" s="16">
        <v>228870</v>
      </c>
    </row>
    <row r="155" spans="2:7" x14ac:dyDescent="0.25">
      <c r="D155" s="1" t="s">
        <v>172</v>
      </c>
      <c r="E155" s="3">
        <f>SUM(E153:E154)</f>
        <v>57217.5</v>
      </c>
      <c r="G155" s="3">
        <f>SUM(G153:G154)</f>
        <v>228870</v>
      </c>
    </row>
    <row r="156" spans="2:7" x14ac:dyDescent="0.25">
      <c r="E156" s="3"/>
    </row>
    <row r="157" spans="2:7" x14ac:dyDescent="0.25">
      <c r="B157" s="2">
        <v>206</v>
      </c>
      <c r="D157" s="1" t="s">
        <v>160</v>
      </c>
      <c r="E157" s="3"/>
    </row>
    <row r="158" spans="2:7" x14ac:dyDescent="0.25">
      <c r="D158" s="1" t="s">
        <v>94</v>
      </c>
      <c r="E158" s="3">
        <f>+G158*F158</f>
        <v>0</v>
      </c>
      <c r="F158" s="1">
        <v>0.25</v>
      </c>
      <c r="G158" s="3">
        <v>0</v>
      </c>
    </row>
    <row r="159" spans="2:7" x14ac:dyDescent="0.25">
      <c r="D159" s="1" t="s">
        <v>95</v>
      </c>
      <c r="E159" s="16">
        <f>+G159*F159</f>
        <v>34887.5</v>
      </c>
      <c r="F159" s="1">
        <v>0.25</v>
      </c>
      <c r="G159" s="16">
        <f>5100+134450</f>
        <v>139550</v>
      </c>
    </row>
    <row r="160" spans="2:7" x14ac:dyDescent="0.25">
      <c r="D160" s="1" t="s">
        <v>161</v>
      </c>
      <c r="E160" s="3">
        <f>SUM(E158:E159)</f>
        <v>34887.5</v>
      </c>
      <c r="G160" s="3">
        <f>SUM(G158:G159)</f>
        <v>139550</v>
      </c>
    </row>
    <row r="161" spans="2:7" x14ac:dyDescent="0.25">
      <c r="E161" s="3"/>
    </row>
    <row r="162" spans="2:7" x14ac:dyDescent="0.25">
      <c r="B162" s="2">
        <v>210</v>
      </c>
      <c r="D162" s="1" t="s">
        <v>40</v>
      </c>
      <c r="E162" s="3"/>
    </row>
    <row r="163" spans="2:7" x14ac:dyDescent="0.25">
      <c r="D163" s="1" t="s">
        <v>94</v>
      </c>
      <c r="E163" s="3">
        <f>+G163*F163</f>
        <v>0</v>
      </c>
      <c r="F163" s="1">
        <v>0.25</v>
      </c>
      <c r="G163" s="3">
        <v>0</v>
      </c>
    </row>
    <row r="164" spans="2:7" x14ac:dyDescent="0.25">
      <c r="D164" s="1" t="s">
        <v>95</v>
      </c>
      <c r="E164" s="16">
        <f>+G164*F164</f>
        <v>0</v>
      </c>
      <c r="F164" s="1">
        <v>0.25</v>
      </c>
      <c r="G164" s="16">
        <v>0</v>
      </c>
    </row>
    <row r="165" spans="2:7" x14ac:dyDescent="0.25">
      <c r="D165" s="1" t="s">
        <v>122</v>
      </c>
      <c r="E165" s="3">
        <f>SUM(E163:E164)</f>
        <v>0</v>
      </c>
      <c r="G165" s="3">
        <f>SUM(G163:G164)</f>
        <v>0</v>
      </c>
    </row>
    <row r="166" spans="2:7" x14ac:dyDescent="0.25">
      <c r="E166" s="3"/>
    </row>
    <row r="167" spans="2:7" x14ac:dyDescent="0.25">
      <c r="B167" s="2">
        <v>212</v>
      </c>
      <c r="D167" s="1" t="s">
        <v>165</v>
      </c>
      <c r="E167" s="3"/>
    </row>
    <row r="168" spans="2:7" x14ac:dyDescent="0.25">
      <c r="D168" s="1" t="s">
        <v>94</v>
      </c>
      <c r="E168" s="3">
        <f>+G168*F168</f>
        <v>13860</v>
      </c>
      <c r="F168" s="1">
        <v>0.25</v>
      </c>
      <c r="G168" s="3">
        <v>55440</v>
      </c>
    </row>
    <row r="169" spans="2:7" x14ac:dyDescent="0.25">
      <c r="D169" s="1" t="s">
        <v>95</v>
      </c>
      <c r="E169" s="16">
        <f>+G169*F169</f>
        <v>0</v>
      </c>
      <c r="F169" s="1">
        <v>0.25</v>
      </c>
      <c r="G169" s="16">
        <v>0</v>
      </c>
    </row>
    <row r="170" spans="2:7" x14ac:dyDescent="0.25">
      <c r="D170" s="1" t="s">
        <v>171</v>
      </c>
      <c r="E170" s="3">
        <f>SUM(E168:E169)</f>
        <v>13860</v>
      </c>
      <c r="G170" s="3">
        <f>SUM(G168:G169)</f>
        <v>55440</v>
      </c>
    </row>
    <row r="171" spans="2:7" x14ac:dyDescent="0.25">
      <c r="E171" s="3"/>
    </row>
    <row r="172" spans="2:7" x14ac:dyDescent="0.25">
      <c r="B172" s="2">
        <v>219</v>
      </c>
      <c r="D172" s="1" t="s">
        <v>41</v>
      </c>
      <c r="E172" s="3"/>
    </row>
    <row r="173" spans="2:7" x14ac:dyDescent="0.25">
      <c r="D173" s="1" t="s">
        <v>94</v>
      </c>
      <c r="E173" s="3">
        <f>+G173*F173</f>
        <v>13527.5</v>
      </c>
      <c r="F173" s="1">
        <v>0.25</v>
      </c>
      <c r="G173" s="3">
        <v>54110</v>
      </c>
    </row>
    <row r="174" spans="2:7" x14ac:dyDescent="0.25">
      <c r="D174" s="1" t="s">
        <v>95</v>
      </c>
      <c r="E174" s="16">
        <f>+G174*F174</f>
        <v>67500</v>
      </c>
      <c r="F174" s="1">
        <v>0.25</v>
      </c>
      <c r="G174" s="16">
        <v>270000</v>
      </c>
    </row>
    <row r="175" spans="2:7" x14ac:dyDescent="0.25">
      <c r="D175" s="1" t="s">
        <v>123</v>
      </c>
      <c r="E175" s="3">
        <f>SUM(E173:E174)</f>
        <v>81027.5</v>
      </c>
      <c r="G175" s="3">
        <f>SUM(G173:G174)</f>
        <v>324110</v>
      </c>
    </row>
    <row r="176" spans="2:7" x14ac:dyDescent="0.25">
      <c r="E176" s="3"/>
    </row>
    <row r="177" spans="2:7" x14ac:dyDescent="0.25">
      <c r="B177" s="2">
        <v>220</v>
      </c>
      <c r="D177" s="1" t="s">
        <v>158</v>
      </c>
      <c r="E177" s="3"/>
    </row>
    <row r="178" spans="2:7" x14ac:dyDescent="0.25">
      <c r="D178" s="1" t="s">
        <v>94</v>
      </c>
      <c r="E178" s="3">
        <f>+G178*F178</f>
        <v>0</v>
      </c>
      <c r="F178" s="1">
        <v>0.25</v>
      </c>
      <c r="G178" s="3">
        <v>0</v>
      </c>
    </row>
    <row r="179" spans="2:7" x14ac:dyDescent="0.25">
      <c r="D179" s="1" t="s">
        <v>95</v>
      </c>
      <c r="E179" s="16">
        <f>+G179*F179</f>
        <v>31250</v>
      </c>
      <c r="F179" s="1">
        <v>0.25</v>
      </c>
      <c r="G179" s="16">
        <v>125000</v>
      </c>
    </row>
    <row r="180" spans="2:7" x14ac:dyDescent="0.25">
      <c r="D180" s="1" t="s">
        <v>159</v>
      </c>
      <c r="E180" s="3">
        <f>SUM(E178:E179)</f>
        <v>31250</v>
      </c>
      <c r="G180" s="3">
        <f>SUM(G178:G179)</f>
        <v>125000</v>
      </c>
    </row>
    <row r="181" spans="2:7" x14ac:dyDescent="0.25">
      <c r="G181" s="1"/>
    </row>
    <row r="182" spans="2:7" x14ac:dyDescent="0.25">
      <c r="B182" s="2">
        <v>221</v>
      </c>
      <c r="D182" s="1" t="s">
        <v>74</v>
      </c>
      <c r="E182" s="3"/>
    </row>
    <row r="183" spans="2:7" x14ac:dyDescent="0.25">
      <c r="D183" s="1" t="s">
        <v>94</v>
      </c>
      <c r="E183" s="3">
        <f>+G183*F183</f>
        <v>5768.75</v>
      </c>
      <c r="F183" s="1">
        <v>0.25</v>
      </c>
      <c r="G183" s="3">
        <v>23075</v>
      </c>
    </row>
    <row r="184" spans="2:7" x14ac:dyDescent="0.25">
      <c r="D184" s="1" t="s">
        <v>95</v>
      </c>
      <c r="E184" s="16">
        <f>+G184*F184</f>
        <v>50802.25</v>
      </c>
      <c r="F184" s="1">
        <v>0.25</v>
      </c>
      <c r="G184" s="16">
        <f>70000+133209</f>
        <v>203209</v>
      </c>
    </row>
    <row r="185" spans="2:7" x14ac:dyDescent="0.25">
      <c r="D185" s="1" t="s">
        <v>124</v>
      </c>
      <c r="E185" s="3">
        <f>SUM(E183:E184)</f>
        <v>56571</v>
      </c>
      <c r="G185" s="3">
        <f>SUM(G183:G184)</f>
        <v>226284</v>
      </c>
    </row>
    <row r="186" spans="2:7" x14ac:dyDescent="0.25">
      <c r="E186" s="3"/>
    </row>
    <row r="187" spans="2:7" x14ac:dyDescent="0.25">
      <c r="B187" s="2">
        <v>222</v>
      </c>
      <c r="D187" s="1" t="s">
        <v>74</v>
      </c>
      <c r="E187" s="3"/>
    </row>
    <row r="188" spans="2:7" x14ac:dyDescent="0.25">
      <c r="D188" s="1" t="s">
        <v>94</v>
      </c>
      <c r="E188" s="3">
        <f>+G188*F188</f>
        <v>0</v>
      </c>
      <c r="F188" s="1">
        <v>0.25</v>
      </c>
      <c r="G188" s="3">
        <v>0</v>
      </c>
    </row>
    <row r="189" spans="2:7" x14ac:dyDescent="0.25">
      <c r="D189" s="1" t="s">
        <v>95</v>
      </c>
      <c r="E189" s="16">
        <f>+G189*F189</f>
        <v>50</v>
      </c>
      <c r="F189" s="1">
        <v>0.25</v>
      </c>
      <c r="G189" s="16">
        <v>200</v>
      </c>
    </row>
    <row r="190" spans="2:7" x14ac:dyDescent="0.25">
      <c r="D190" s="1" t="s">
        <v>124</v>
      </c>
      <c r="E190" s="3">
        <f>SUM(E188:E189)</f>
        <v>50</v>
      </c>
      <c r="G190" s="3">
        <f>SUM(G188:G189)</f>
        <v>200</v>
      </c>
    </row>
    <row r="191" spans="2:7" x14ac:dyDescent="0.25">
      <c r="E191" s="3"/>
    </row>
    <row r="192" spans="2:7" x14ac:dyDescent="0.25">
      <c r="B192" s="2">
        <v>230</v>
      </c>
      <c r="D192" s="1" t="s">
        <v>190</v>
      </c>
      <c r="E192" s="3"/>
    </row>
    <row r="193" spans="2:7" x14ac:dyDescent="0.25">
      <c r="D193" s="1" t="s">
        <v>94</v>
      </c>
      <c r="E193" s="3">
        <f>+G193*F193</f>
        <v>0</v>
      </c>
      <c r="F193" s="1">
        <v>0.25</v>
      </c>
      <c r="G193" s="3">
        <v>0</v>
      </c>
    </row>
    <row r="194" spans="2:7" x14ac:dyDescent="0.25">
      <c r="D194" s="1" t="s">
        <v>95</v>
      </c>
      <c r="E194" s="16">
        <f>+G194*F194</f>
        <v>0</v>
      </c>
      <c r="F194" s="1">
        <v>0.25</v>
      </c>
      <c r="G194" s="16">
        <v>0</v>
      </c>
    </row>
    <row r="195" spans="2:7" x14ac:dyDescent="0.25">
      <c r="D195" s="1" t="s">
        <v>191</v>
      </c>
      <c r="E195" s="3">
        <f>SUM(E193:E194)</f>
        <v>0</v>
      </c>
      <c r="G195" s="3">
        <f>SUM(G193:G194)</f>
        <v>0</v>
      </c>
    </row>
    <row r="196" spans="2:7" x14ac:dyDescent="0.25">
      <c r="E196" s="3"/>
    </row>
    <row r="197" spans="2:7" x14ac:dyDescent="0.25">
      <c r="B197" s="2">
        <v>231</v>
      </c>
      <c r="D197" s="1" t="s">
        <v>162</v>
      </c>
      <c r="E197" s="3"/>
    </row>
    <row r="198" spans="2:7" x14ac:dyDescent="0.25">
      <c r="D198" s="1" t="s">
        <v>94</v>
      </c>
      <c r="E198" s="3">
        <f>+G198*F198</f>
        <v>0</v>
      </c>
      <c r="F198" s="1">
        <v>0.25</v>
      </c>
      <c r="G198" s="3">
        <v>0</v>
      </c>
    </row>
    <row r="199" spans="2:7" x14ac:dyDescent="0.25">
      <c r="D199" s="1" t="s">
        <v>95</v>
      </c>
      <c r="E199" s="16">
        <f>+G199*F199</f>
        <v>0</v>
      </c>
      <c r="F199" s="1">
        <v>0.25</v>
      </c>
      <c r="G199" s="3">
        <v>0</v>
      </c>
    </row>
    <row r="200" spans="2:7" x14ac:dyDescent="0.25">
      <c r="D200" s="1" t="s">
        <v>163</v>
      </c>
      <c r="E200" s="3">
        <f>SUM(E198:E199)</f>
        <v>0</v>
      </c>
      <c r="G200" s="3">
        <f>SUM(G198:G199)</f>
        <v>0</v>
      </c>
    </row>
    <row r="201" spans="2:7" x14ac:dyDescent="0.25">
      <c r="E201" s="3"/>
    </row>
    <row r="202" spans="2:7" x14ac:dyDescent="0.25">
      <c r="B202" s="2">
        <v>235</v>
      </c>
      <c r="D202" s="1" t="s">
        <v>42</v>
      </c>
      <c r="E202" s="3"/>
    </row>
    <row r="203" spans="2:7" x14ac:dyDescent="0.25">
      <c r="D203" s="1" t="s">
        <v>94</v>
      </c>
      <c r="E203" s="3">
        <f>+G203*F203</f>
        <v>17138.75</v>
      </c>
      <c r="F203" s="1">
        <v>0.25</v>
      </c>
      <c r="G203" s="3">
        <v>68555</v>
      </c>
    </row>
    <row r="204" spans="2:7" x14ac:dyDescent="0.25">
      <c r="D204" s="1" t="s">
        <v>95</v>
      </c>
      <c r="E204" s="16">
        <f>+G204*F204</f>
        <v>13426.25</v>
      </c>
      <c r="F204" s="1">
        <v>0.25</v>
      </c>
      <c r="G204" s="16">
        <v>53705</v>
      </c>
    </row>
    <row r="205" spans="2:7" x14ac:dyDescent="0.25">
      <c r="D205" s="1" t="s">
        <v>125</v>
      </c>
      <c r="E205" s="3">
        <f>SUM(E203:E204)</f>
        <v>30565</v>
      </c>
      <c r="G205" s="3">
        <f>SUM(G203:G204)</f>
        <v>122260</v>
      </c>
    </row>
    <row r="206" spans="2:7" x14ac:dyDescent="0.25">
      <c r="E206" s="3"/>
    </row>
    <row r="207" spans="2:7" x14ac:dyDescent="0.25">
      <c r="B207" s="2">
        <v>237</v>
      </c>
      <c r="D207" s="1" t="s">
        <v>173</v>
      </c>
      <c r="E207" s="3"/>
    </row>
    <row r="208" spans="2:7" x14ac:dyDescent="0.25">
      <c r="D208" s="1" t="s">
        <v>94</v>
      </c>
      <c r="E208" s="3">
        <f>+G208*F208</f>
        <v>0</v>
      </c>
      <c r="F208" s="1">
        <v>0.25</v>
      </c>
      <c r="G208" s="3">
        <v>0</v>
      </c>
    </row>
    <row r="209" spans="2:7" x14ac:dyDescent="0.25">
      <c r="D209" s="1" t="s">
        <v>95</v>
      </c>
      <c r="E209" s="16">
        <f>+G209*F209</f>
        <v>1250</v>
      </c>
      <c r="F209" s="1">
        <v>0.25</v>
      </c>
      <c r="G209" s="16">
        <v>5000</v>
      </c>
    </row>
    <row r="210" spans="2:7" x14ac:dyDescent="0.25">
      <c r="D210" s="1" t="s">
        <v>174</v>
      </c>
      <c r="E210" s="3">
        <f>SUM(E208:E209)</f>
        <v>1250</v>
      </c>
      <c r="G210" s="3">
        <f>SUM(G208:G209)</f>
        <v>5000</v>
      </c>
    </row>
    <row r="211" spans="2:7" x14ac:dyDescent="0.25">
      <c r="E211" s="3"/>
    </row>
    <row r="212" spans="2:7" x14ac:dyDescent="0.25">
      <c r="B212" s="2">
        <v>240</v>
      </c>
      <c r="D212" s="1" t="s">
        <v>175</v>
      </c>
      <c r="E212"/>
      <c r="F212"/>
    </row>
    <row r="213" spans="2:7" x14ac:dyDescent="0.25">
      <c r="D213" s="1" t="s">
        <v>94</v>
      </c>
      <c r="E213" s="3">
        <f>+G213*F213</f>
        <v>0</v>
      </c>
      <c r="F213" s="1">
        <v>0.25</v>
      </c>
      <c r="G213" s="3">
        <v>0</v>
      </c>
    </row>
    <row r="214" spans="2:7" x14ac:dyDescent="0.25">
      <c r="D214" s="1" t="s">
        <v>95</v>
      </c>
      <c r="E214" s="16">
        <f>+G214*F214</f>
        <v>225</v>
      </c>
      <c r="F214" s="1">
        <v>0.25</v>
      </c>
      <c r="G214" s="16">
        <v>900</v>
      </c>
    </row>
    <row r="215" spans="2:7" x14ac:dyDescent="0.25">
      <c r="D215" s="1" t="s">
        <v>176</v>
      </c>
      <c r="E215" s="3">
        <f>SUM(E213:E214)</f>
        <v>225</v>
      </c>
      <c r="G215" s="3">
        <f>SUM(G213:G214)</f>
        <v>900</v>
      </c>
    </row>
    <row r="216" spans="2:7" x14ac:dyDescent="0.25">
      <c r="E216" s="3"/>
    </row>
    <row r="217" spans="2:7" x14ac:dyDescent="0.25">
      <c r="B217" s="2">
        <v>256</v>
      </c>
      <c r="D217" s="1" t="s">
        <v>76</v>
      </c>
      <c r="E217" s="3"/>
    </row>
    <row r="218" spans="2:7" x14ac:dyDescent="0.25">
      <c r="D218" s="1" t="s">
        <v>94</v>
      </c>
      <c r="E218" s="3">
        <f>+G218*F218</f>
        <v>5716.25</v>
      </c>
      <c r="F218" s="1">
        <v>0.25</v>
      </c>
      <c r="G218" s="3">
        <v>22865</v>
      </c>
    </row>
    <row r="219" spans="2:7" x14ac:dyDescent="0.25">
      <c r="D219" s="1" t="s">
        <v>95</v>
      </c>
      <c r="E219" s="16">
        <f>+G219*F219</f>
        <v>16550</v>
      </c>
      <c r="F219" s="1">
        <v>0.25</v>
      </c>
      <c r="G219" s="16">
        <v>66200</v>
      </c>
    </row>
    <row r="220" spans="2:7" x14ac:dyDescent="0.25">
      <c r="D220" s="1" t="s">
        <v>126</v>
      </c>
      <c r="E220" s="3">
        <f>SUM(E218:E219)</f>
        <v>22266.25</v>
      </c>
      <c r="G220" s="3">
        <f>SUM(G218:G219)</f>
        <v>89065</v>
      </c>
    </row>
    <row r="221" spans="2:7" x14ac:dyDescent="0.25">
      <c r="E221" s="3"/>
    </row>
    <row r="222" spans="2:7" x14ac:dyDescent="0.25">
      <c r="B222" s="2">
        <v>260</v>
      </c>
      <c r="D222" s="1" t="s">
        <v>43</v>
      </c>
      <c r="E222" s="3">
        <f>+G222*F222</f>
        <v>199401.25</v>
      </c>
      <c r="F222" s="1">
        <v>0.25</v>
      </c>
      <c r="G222" s="3">
        <v>797605</v>
      </c>
    </row>
    <row r="223" spans="2:7" x14ac:dyDescent="0.25">
      <c r="E223" s="3"/>
    </row>
    <row r="224" spans="2:7" x14ac:dyDescent="0.25">
      <c r="B224" s="2">
        <v>261</v>
      </c>
      <c r="D224" s="1" t="s">
        <v>44</v>
      </c>
      <c r="E224" s="3"/>
    </row>
    <row r="225" spans="2:7" x14ac:dyDescent="0.25">
      <c r="D225" s="1" t="s">
        <v>94</v>
      </c>
      <c r="E225" s="3">
        <f>+G225*F225</f>
        <v>15379.5</v>
      </c>
      <c r="F225" s="1">
        <v>0.25</v>
      </c>
      <c r="G225" s="3">
        <v>61518</v>
      </c>
    </row>
    <row r="226" spans="2:7" x14ac:dyDescent="0.25">
      <c r="D226" s="1" t="s">
        <v>95</v>
      </c>
      <c r="E226" s="16">
        <f>+G226*F226</f>
        <v>18603.75</v>
      </c>
      <c r="F226" s="1">
        <v>0.25</v>
      </c>
      <c r="G226" s="16">
        <v>74415</v>
      </c>
    </row>
    <row r="227" spans="2:7" x14ac:dyDescent="0.25">
      <c r="D227" s="1" t="s">
        <v>127</v>
      </c>
      <c r="E227" s="3">
        <f>SUM(E225:E226)</f>
        <v>33983.25</v>
      </c>
      <c r="G227" s="3">
        <f>SUM(G225:G226)</f>
        <v>135933</v>
      </c>
    </row>
    <row r="228" spans="2:7" x14ac:dyDescent="0.25">
      <c r="E228" s="3"/>
    </row>
    <row r="229" spans="2:7" x14ac:dyDescent="0.25">
      <c r="B229" s="2">
        <v>262</v>
      </c>
      <c r="D229" s="1" t="s">
        <v>45</v>
      </c>
      <c r="E229" s="3">
        <f>+G229*F229</f>
        <v>68572</v>
      </c>
      <c r="F229" s="1">
        <v>0.25</v>
      </c>
      <c r="G229" s="3">
        <v>274288</v>
      </c>
    </row>
    <row r="230" spans="2:7" x14ac:dyDescent="0.25">
      <c r="E230" s="3"/>
    </row>
    <row r="231" spans="2:7" x14ac:dyDescent="0.25">
      <c r="B231" s="2">
        <v>263</v>
      </c>
      <c r="D231" s="1" t="s">
        <v>46</v>
      </c>
      <c r="E231" s="3">
        <f>+G231*F231</f>
        <v>96665</v>
      </c>
      <c r="F231" s="1">
        <v>0.25</v>
      </c>
      <c r="G231" s="3">
        <v>386660</v>
      </c>
    </row>
    <row r="232" spans="2:7" x14ac:dyDescent="0.25">
      <c r="E232" s="3"/>
      <c r="F232" s="8"/>
    </row>
    <row r="233" spans="2:7" x14ac:dyDescent="0.25">
      <c r="D233" s="19" t="s">
        <v>143</v>
      </c>
      <c r="E233" s="6">
        <f>+E145+E150+E155+E160+E165+E175+E185+E195+E200+E205+E220+E222+E227+E229+E231</f>
        <v>1014902</v>
      </c>
      <c r="F233" s="8"/>
      <c r="G233" s="20">
        <f>+G145+G150+G155+G160+G165+G170+G175+G179+G185+G190+G195+G200+G205+G210+G215+G220+G222+G227+G229+G231</f>
        <v>4246148</v>
      </c>
    </row>
    <row r="234" spans="2:7" x14ac:dyDescent="0.25">
      <c r="E234" s="3"/>
    </row>
    <row r="235" spans="2:7" x14ac:dyDescent="0.25">
      <c r="C235" s="5" t="s">
        <v>146</v>
      </c>
      <c r="E235" s="3"/>
    </row>
    <row r="236" spans="2:7" x14ac:dyDescent="0.25">
      <c r="E236" s="3"/>
    </row>
    <row r="237" spans="2:7" x14ac:dyDescent="0.25">
      <c r="B237" s="2">
        <v>508</v>
      </c>
      <c r="D237" s="1" t="s">
        <v>48</v>
      </c>
      <c r="E237" s="3"/>
    </row>
    <row r="238" spans="2:7" x14ac:dyDescent="0.25">
      <c r="D238" s="1" t="s">
        <v>94</v>
      </c>
      <c r="E238" s="3">
        <f>+G238*F238</f>
        <v>14409.75</v>
      </c>
      <c r="F238" s="1">
        <v>0.25</v>
      </c>
      <c r="G238" s="3">
        <v>57639</v>
      </c>
    </row>
    <row r="239" spans="2:7" x14ac:dyDescent="0.25">
      <c r="D239" s="1" t="s">
        <v>95</v>
      </c>
      <c r="E239" s="16">
        <f>+G239*F239</f>
        <v>439050</v>
      </c>
      <c r="F239" s="1">
        <v>0.25</v>
      </c>
      <c r="G239" s="16">
        <v>1756200</v>
      </c>
    </row>
    <row r="240" spans="2:7" x14ac:dyDescent="0.25">
      <c r="D240" s="1" t="s">
        <v>130</v>
      </c>
      <c r="E240" s="3">
        <f>SUM(E238:E239)</f>
        <v>453459.75</v>
      </c>
      <c r="G240" s="3">
        <f>SUM(G238:G239)</f>
        <v>1813839</v>
      </c>
    </row>
    <row r="241" spans="2:7" x14ac:dyDescent="0.25">
      <c r="E241" s="3"/>
    </row>
    <row r="242" spans="2:7" x14ac:dyDescent="0.25">
      <c r="B242" s="2">
        <v>510</v>
      </c>
      <c r="D242" s="1" t="s">
        <v>148</v>
      </c>
      <c r="E242" s="3"/>
    </row>
    <row r="243" spans="2:7" x14ac:dyDescent="0.25">
      <c r="D243" s="1" t="s">
        <v>94</v>
      </c>
      <c r="E243" s="3">
        <f>+G243*F243</f>
        <v>59518.75</v>
      </c>
      <c r="F243" s="1">
        <v>0.25</v>
      </c>
      <c r="G243" s="3">
        <v>238075</v>
      </c>
    </row>
    <row r="244" spans="2:7" x14ac:dyDescent="0.25">
      <c r="D244" s="1" t="s">
        <v>95</v>
      </c>
      <c r="E244" s="16">
        <f>+G244*F244</f>
        <v>62869.5</v>
      </c>
      <c r="F244" s="1">
        <v>0.25</v>
      </c>
      <c r="G244" s="16">
        <f>191870+59608</f>
        <v>251478</v>
      </c>
    </row>
    <row r="245" spans="2:7" x14ac:dyDescent="0.25">
      <c r="D245" s="1" t="s">
        <v>149</v>
      </c>
      <c r="E245" s="3">
        <f>SUM(E243:E244)</f>
        <v>122388.25</v>
      </c>
      <c r="G245" s="3">
        <f>SUM(G243:G244)</f>
        <v>489553</v>
      </c>
    </row>
    <row r="246" spans="2:7" x14ac:dyDescent="0.25">
      <c r="E246" s="3"/>
    </row>
    <row r="247" spans="2:7" x14ac:dyDescent="0.25">
      <c r="B247" s="2">
        <v>515</v>
      </c>
      <c r="D247" s="1" t="s">
        <v>92</v>
      </c>
      <c r="E247" s="3"/>
    </row>
    <row r="248" spans="2:7" x14ac:dyDescent="0.25">
      <c r="D248" s="1" t="s">
        <v>94</v>
      </c>
      <c r="E248" s="3">
        <f>+G248*F248</f>
        <v>503575</v>
      </c>
      <c r="F248" s="1">
        <v>0.25</v>
      </c>
      <c r="G248" s="3">
        <f>429300+915300+124500+545200</f>
        <v>2014300</v>
      </c>
    </row>
    <row r="249" spans="2:7" x14ac:dyDescent="0.25">
      <c r="D249" s="1" t="s">
        <v>95</v>
      </c>
      <c r="E249" s="16">
        <f>+G249*F249</f>
        <v>497639</v>
      </c>
      <c r="F249" s="1">
        <v>0.25</v>
      </c>
      <c r="G249" s="16">
        <f>146700+522506+1062500+10000+248850</f>
        <v>1990556</v>
      </c>
    </row>
    <row r="250" spans="2:7" x14ac:dyDescent="0.25">
      <c r="D250" s="1" t="s">
        <v>131</v>
      </c>
      <c r="E250" s="3">
        <f>SUM(E248:E249)</f>
        <v>1001214</v>
      </c>
      <c r="G250" s="3">
        <f>SUM(G248:G249)</f>
        <v>4004856</v>
      </c>
    </row>
    <row r="251" spans="2:7" x14ac:dyDescent="0.25">
      <c r="E251" s="3"/>
    </row>
    <row r="252" spans="2:7" x14ac:dyDescent="0.25">
      <c r="B252" s="2">
        <v>518</v>
      </c>
      <c r="D252" s="1" t="s">
        <v>93</v>
      </c>
      <c r="E252" s="3"/>
    </row>
    <row r="253" spans="2:7" x14ac:dyDescent="0.25">
      <c r="D253" s="1" t="s">
        <v>94</v>
      </c>
      <c r="E253" s="3">
        <f>+G253*F253</f>
        <v>574225</v>
      </c>
      <c r="F253" s="1">
        <v>0.25</v>
      </c>
      <c r="G253" s="3">
        <f>437300+813000+1046600</f>
        <v>2296900</v>
      </c>
    </row>
    <row r="254" spans="2:7" x14ac:dyDescent="0.25">
      <c r="D254" s="1" t="s">
        <v>95</v>
      </c>
      <c r="E254" s="16">
        <f>+G254*F254</f>
        <v>748782.5</v>
      </c>
      <c r="F254" s="1">
        <v>0.25</v>
      </c>
      <c r="G254" s="16">
        <f>143580+1859650+700200+291700</f>
        <v>2995130</v>
      </c>
    </row>
    <row r="255" spans="2:7" x14ac:dyDescent="0.25">
      <c r="D255" s="1" t="s">
        <v>132</v>
      </c>
      <c r="E255" s="3">
        <f>SUM(E253:E254)</f>
        <v>1323007.5</v>
      </c>
      <c r="G255" s="3">
        <f>SUM(G253:G254)</f>
        <v>5292030</v>
      </c>
    </row>
    <row r="256" spans="2:7" x14ac:dyDescent="0.25">
      <c r="E256" s="3"/>
    </row>
    <row r="257" spans="2:7" x14ac:dyDescent="0.25">
      <c r="B257" s="2">
        <v>522</v>
      </c>
      <c r="D257" s="1" t="s">
        <v>84</v>
      </c>
      <c r="E257" s="3"/>
    </row>
    <row r="258" spans="2:7" x14ac:dyDescent="0.25">
      <c r="D258" s="1" t="s">
        <v>94</v>
      </c>
      <c r="E258" s="3">
        <f>+G258*F258</f>
        <v>0</v>
      </c>
      <c r="F258" s="1">
        <v>0.25</v>
      </c>
      <c r="G258" s="3">
        <v>0</v>
      </c>
    </row>
    <row r="259" spans="2:7" x14ac:dyDescent="0.25">
      <c r="D259" s="1" t="s">
        <v>95</v>
      </c>
      <c r="E259" s="16">
        <f>+G259*F259</f>
        <v>172766.5</v>
      </c>
      <c r="F259" s="1">
        <v>0.25</v>
      </c>
      <c r="G259" s="16">
        <v>691066</v>
      </c>
    </row>
    <row r="260" spans="2:7" x14ac:dyDescent="0.25">
      <c r="D260" s="1" t="s">
        <v>133</v>
      </c>
      <c r="E260" s="3">
        <f>SUM(E258:E259)</f>
        <v>172766.5</v>
      </c>
      <c r="G260" s="3">
        <f>SUM(G258:G259)</f>
        <v>691066</v>
      </c>
    </row>
    <row r="261" spans="2:7" x14ac:dyDescent="0.25">
      <c r="E261" s="3"/>
    </row>
    <row r="262" spans="2:7" x14ac:dyDescent="0.25">
      <c r="D262" s="19" t="s">
        <v>147</v>
      </c>
      <c r="E262" s="6">
        <f>+E240+E245+E250+E255+E260</f>
        <v>3072836</v>
      </c>
      <c r="G262" s="6">
        <f>+G240+G245+G250+G255+G260</f>
        <v>12291344</v>
      </c>
    </row>
    <row r="263" spans="2:7" x14ac:dyDescent="0.25">
      <c r="E263" s="3"/>
    </row>
    <row r="264" spans="2:7" x14ac:dyDescent="0.25">
      <c r="C264" s="5" t="s">
        <v>150</v>
      </c>
      <c r="E264" s="3"/>
    </row>
    <row r="265" spans="2:7" x14ac:dyDescent="0.25">
      <c r="E265" s="3"/>
    </row>
    <row r="266" spans="2:7" x14ac:dyDescent="0.25">
      <c r="B266" s="2">
        <v>660</v>
      </c>
      <c r="D266" s="1" t="s">
        <v>69</v>
      </c>
      <c r="E266" s="3"/>
    </row>
    <row r="267" spans="2:7" x14ac:dyDescent="0.25">
      <c r="D267" s="1" t="s">
        <v>94</v>
      </c>
      <c r="E267" s="3">
        <f>+G267*F267</f>
        <v>0</v>
      </c>
      <c r="F267" s="1">
        <v>0.25</v>
      </c>
      <c r="G267" s="3">
        <v>0</v>
      </c>
    </row>
    <row r="268" spans="2:7" x14ac:dyDescent="0.25">
      <c r="D268" s="1" t="s">
        <v>95</v>
      </c>
      <c r="E268" s="16">
        <f>+G268*F268</f>
        <v>651569.25</v>
      </c>
      <c r="F268" s="1">
        <v>0.25</v>
      </c>
      <c r="G268" s="16">
        <v>2606277</v>
      </c>
    </row>
    <row r="269" spans="2:7" x14ac:dyDescent="0.25">
      <c r="D269" s="1" t="s">
        <v>134</v>
      </c>
      <c r="E269" s="3">
        <f>SUM(E267:E268)</f>
        <v>651569.25</v>
      </c>
      <c r="G269" s="3">
        <f>SUM(G267:G268)</f>
        <v>2606277</v>
      </c>
    </row>
    <row r="270" spans="2:7" x14ac:dyDescent="0.25">
      <c r="E270" s="3"/>
    </row>
    <row r="271" spans="2:7" x14ac:dyDescent="0.25">
      <c r="B271" s="2">
        <v>662</v>
      </c>
      <c r="D271" s="1" t="s">
        <v>70</v>
      </c>
      <c r="E271" s="3"/>
    </row>
    <row r="272" spans="2:7" x14ac:dyDescent="0.25">
      <c r="D272" s="1" t="s">
        <v>94</v>
      </c>
      <c r="E272" s="3">
        <f>+G272*F272</f>
        <v>0</v>
      </c>
      <c r="F272" s="1">
        <v>0.25</v>
      </c>
      <c r="G272" s="3">
        <v>0</v>
      </c>
    </row>
    <row r="273" spans="2:7" x14ac:dyDescent="0.25">
      <c r="D273" s="1" t="s">
        <v>95</v>
      </c>
      <c r="E273" s="16">
        <f>+G273*F273</f>
        <v>37500</v>
      </c>
      <c r="F273" s="1">
        <v>0.25</v>
      </c>
      <c r="G273" s="16">
        <v>150000</v>
      </c>
    </row>
    <row r="274" spans="2:7" x14ac:dyDescent="0.25">
      <c r="D274" s="1" t="s">
        <v>135</v>
      </c>
      <c r="E274" s="3">
        <f>SUM(E272:E273)</f>
        <v>37500</v>
      </c>
      <c r="G274" s="3">
        <f>SUM(G272:G273)</f>
        <v>150000</v>
      </c>
    </row>
    <row r="275" spans="2:7" x14ac:dyDescent="0.25">
      <c r="E275" s="3"/>
    </row>
    <row r="276" spans="2:7" x14ac:dyDescent="0.25">
      <c r="B276" s="2">
        <v>663</v>
      </c>
      <c r="D276" s="1" t="s">
        <v>71</v>
      </c>
      <c r="E276" s="3"/>
      <c r="F276" s="8"/>
    </row>
    <row r="277" spans="2:7" x14ac:dyDescent="0.25">
      <c r="D277" s="1" t="s">
        <v>94</v>
      </c>
      <c r="E277" s="3">
        <f>+G277*F277</f>
        <v>0</v>
      </c>
      <c r="F277" s="1">
        <v>0.25</v>
      </c>
      <c r="G277" s="3">
        <v>0</v>
      </c>
    </row>
    <row r="278" spans="2:7" x14ac:dyDescent="0.25">
      <c r="D278" s="1" t="s">
        <v>95</v>
      </c>
      <c r="E278" s="16">
        <f>+G278*F278</f>
        <v>118750</v>
      </c>
      <c r="F278" s="1">
        <v>0.25</v>
      </c>
      <c r="G278" s="16">
        <v>475000</v>
      </c>
    </row>
    <row r="279" spans="2:7" x14ac:dyDescent="0.25">
      <c r="D279" s="1" t="s">
        <v>136</v>
      </c>
      <c r="E279" s="3">
        <f>SUM(E277:E278)</f>
        <v>118750</v>
      </c>
      <c r="F279" s="8"/>
      <c r="G279" s="3">
        <f>SUM(G277:G278)</f>
        <v>475000</v>
      </c>
    </row>
    <row r="280" spans="2:7" x14ac:dyDescent="0.25">
      <c r="E280" s="3"/>
      <c r="F280" s="8"/>
    </row>
    <row r="281" spans="2:7" x14ac:dyDescent="0.25">
      <c r="D281" s="5" t="s">
        <v>151</v>
      </c>
      <c r="E281" s="6">
        <f>+E269+E274+E279</f>
        <v>807819.25</v>
      </c>
      <c r="F281" s="8"/>
      <c r="G281" s="6">
        <f>+G269+G274+G279</f>
        <v>3231277</v>
      </c>
    </row>
    <row r="282" spans="2:7" x14ac:dyDescent="0.25">
      <c r="E282" s="3"/>
    </row>
    <row r="283" spans="2:7" x14ac:dyDescent="0.25">
      <c r="D283" s="5" t="s">
        <v>152</v>
      </c>
      <c r="E283" s="3"/>
    </row>
    <row r="284" spans="2:7" x14ac:dyDescent="0.25">
      <c r="E284" s="3"/>
    </row>
    <row r="285" spans="2:7" x14ac:dyDescent="0.25">
      <c r="B285" s="2">
        <v>734</v>
      </c>
      <c r="D285" s="1" t="s">
        <v>85</v>
      </c>
      <c r="E285" s="3"/>
    </row>
    <row r="286" spans="2:7" x14ac:dyDescent="0.25">
      <c r="D286" s="1" t="s">
        <v>94</v>
      </c>
      <c r="E286" s="3">
        <f>+G286*F286</f>
        <v>0</v>
      </c>
      <c r="F286" s="1">
        <v>0.25</v>
      </c>
      <c r="G286" s="3">
        <v>0</v>
      </c>
    </row>
    <row r="287" spans="2:7" x14ac:dyDescent="0.25">
      <c r="D287" s="1" t="s">
        <v>95</v>
      </c>
      <c r="E287" s="16">
        <f>+G287*F287</f>
        <v>300</v>
      </c>
      <c r="F287" s="1">
        <v>0.25</v>
      </c>
      <c r="G287" s="16">
        <v>1200</v>
      </c>
    </row>
    <row r="288" spans="2:7" x14ac:dyDescent="0.25">
      <c r="D288" s="1" t="s">
        <v>137</v>
      </c>
      <c r="E288" s="3">
        <f>SUM(E286:E287)</f>
        <v>300</v>
      </c>
      <c r="G288" s="3">
        <f>SUM(G286:G287)</f>
        <v>1200</v>
      </c>
    </row>
    <row r="289" spans="2:7" x14ac:dyDescent="0.25">
      <c r="E289" s="3"/>
    </row>
    <row r="290" spans="2:7" x14ac:dyDescent="0.25">
      <c r="B290" s="2">
        <v>738</v>
      </c>
      <c r="D290" s="1" t="s">
        <v>75</v>
      </c>
      <c r="E290" s="3"/>
    </row>
    <row r="291" spans="2:7" x14ac:dyDescent="0.25">
      <c r="D291" s="1" t="s">
        <v>94</v>
      </c>
      <c r="E291" s="3">
        <f>+G291*F291</f>
        <v>1387.5</v>
      </c>
      <c r="F291" s="1">
        <v>0.25</v>
      </c>
      <c r="G291" s="3">
        <v>5550</v>
      </c>
    </row>
    <row r="292" spans="2:7" x14ac:dyDescent="0.25">
      <c r="D292" s="1" t="s">
        <v>95</v>
      </c>
      <c r="E292" s="16">
        <f>+G292*F292</f>
        <v>8871.25</v>
      </c>
      <c r="F292" s="1">
        <v>0.25</v>
      </c>
      <c r="G292" s="16">
        <v>35485</v>
      </c>
    </row>
    <row r="293" spans="2:7" x14ac:dyDescent="0.25">
      <c r="D293" s="1" t="s">
        <v>138</v>
      </c>
      <c r="E293" s="3">
        <f>SUM(E291:E292)</f>
        <v>10258.75</v>
      </c>
      <c r="G293" s="3">
        <f>SUM(G291:G292)</f>
        <v>41035</v>
      </c>
    </row>
    <row r="294" spans="2:7" x14ac:dyDescent="0.25">
      <c r="E294" s="3"/>
    </row>
    <row r="295" spans="2:7" x14ac:dyDescent="0.25">
      <c r="B295" s="2">
        <v>741</v>
      </c>
      <c r="D295" s="1" t="s">
        <v>72</v>
      </c>
      <c r="E295" s="3"/>
    </row>
    <row r="296" spans="2:7" x14ac:dyDescent="0.25">
      <c r="D296" s="1" t="s">
        <v>94</v>
      </c>
      <c r="E296" s="3">
        <f>+G296*F296</f>
        <v>0</v>
      </c>
      <c r="F296" s="1">
        <v>0.25</v>
      </c>
      <c r="G296" s="3">
        <v>0</v>
      </c>
    </row>
    <row r="297" spans="2:7" x14ac:dyDescent="0.25">
      <c r="D297" s="1" t="s">
        <v>95</v>
      </c>
      <c r="E297" s="16">
        <f>+G297*F297</f>
        <v>38000</v>
      </c>
      <c r="F297" s="1">
        <v>0.25</v>
      </c>
      <c r="G297" s="16">
        <v>152000</v>
      </c>
    </row>
    <row r="298" spans="2:7" x14ac:dyDescent="0.25">
      <c r="D298" s="1" t="s">
        <v>139</v>
      </c>
      <c r="E298" s="3">
        <f>SUM(E296:E297)</f>
        <v>38000</v>
      </c>
      <c r="G298" s="3">
        <f>SUM(G296:G297)</f>
        <v>152000</v>
      </c>
    </row>
    <row r="299" spans="2:7" x14ac:dyDescent="0.25">
      <c r="E299" s="3"/>
    </row>
    <row r="300" spans="2:7" x14ac:dyDescent="0.25">
      <c r="B300" s="2">
        <v>742</v>
      </c>
      <c r="D300" s="1" t="s">
        <v>73</v>
      </c>
      <c r="E300" s="3"/>
      <c r="F300" s="8"/>
    </row>
    <row r="301" spans="2:7" x14ac:dyDescent="0.25">
      <c r="D301" s="1" t="s">
        <v>94</v>
      </c>
      <c r="E301" s="3">
        <f>+G301*F301</f>
        <v>0</v>
      </c>
      <c r="F301" s="1">
        <v>0.25</v>
      </c>
      <c r="G301" s="3">
        <v>0</v>
      </c>
    </row>
    <row r="302" spans="2:7" x14ac:dyDescent="0.25">
      <c r="D302" s="1" t="s">
        <v>95</v>
      </c>
      <c r="E302" s="16">
        <f>+G302*F302</f>
        <v>41750</v>
      </c>
      <c r="F302" s="1">
        <v>0.25</v>
      </c>
      <c r="G302" s="16">
        <v>167000</v>
      </c>
    </row>
    <row r="303" spans="2:7" x14ac:dyDescent="0.25">
      <c r="D303" s="1" t="s">
        <v>140</v>
      </c>
      <c r="E303" s="3">
        <f>SUM(E301:E302)</f>
        <v>41750</v>
      </c>
      <c r="F303" s="8"/>
      <c r="G303" s="3">
        <f>SUM(G301:G302)</f>
        <v>167000</v>
      </c>
    </row>
    <row r="304" spans="2:7" x14ac:dyDescent="0.25">
      <c r="E304" s="3"/>
    </row>
    <row r="305" spans="1:7" x14ac:dyDescent="0.25">
      <c r="D305" s="5" t="s">
        <v>153</v>
      </c>
      <c r="E305" s="6">
        <f>+E288+E293+E298+E303</f>
        <v>90308.75</v>
      </c>
      <c r="G305" s="6">
        <f>+G288+G293+G298+G303</f>
        <v>361235</v>
      </c>
    </row>
    <row r="306" spans="1:7" x14ac:dyDescent="0.25">
      <c r="E306" s="3"/>
    </row>
    <row r="307" spans="1:7" ht="16.5" thickBot="1" x14ac:dyDescent="0.3">
      <c r="D307" s="5" t="s">
        <v>154</v>
      </c>
      <c r="E307" s="15">
        <f>+E138+E233+E262+E281+E305</f>
        <v>8764434</v>
      </c>
      <c r="G307" s="15">
        <f>+G138+G233+G262+G281+G305</f>
        <v>35244276</v>
      </c>
    </row>
    <row r="308" spans="1:7" ht="16.5" thickTop="1" x14ac:dyDescent="0.25"/>
    <row r="310" spans="1:7" x14ac:dyDescent="0.25">
      <c r="A310" s="1" t="s">
        <v>61</v>
      </c>
      <c r="B310" s="1"/>
      <c r="G310" s="1"/>
    </row>
    <row r="311" spans="1:7" x14ac:dyDescent="0.25">
      <c r="A311" s="1" t="s">
        <v>53</v>
      </c>
      <c r="B311" s="1"/>
      <c r="G311" s="1"/>
    </row>
    <row r="312" spans="1:7" x14ac:dyDescent="0.25">
      <c r="B312" s="1"/>
      <c r="G312" s="1"/>
    </row>
    <row r="313" spans="1:7" x14ac:dyDescent="0.25">
      <c r="A313" s="1" t="s">
        <v>86</v>
      </c>
      <c r="B313" s="1"/>
      <c r="G313" s="1"/>
    </row>
    <row r="314" spans="1:7" x14ac:dyDescent="0.25">
      <c r="A314" s="1" t="s">
        <v>87</v>
      </c>
      <c r="B314" s="1"/>
      <c r="G314" s="1"/>
    </row>
    <row r="315" spans="1:7" x14ac:dyDescent="0.25">
      <c r="B315" s="1"/>
      <c r="G315" s="1"/>
    </row>
    <row r="316" spans="1:7" x14ac:dyDescent="0.25">
      <c r="B316" s="1" t="s">
        <v>88</v>
      </c>
      <c r="E316" s="3">
        <f t="shared" ref="E316:E323" si="0">+G316*F316</f>
        <v>0</v>
      </c>
      <c r="F316" s="1">
        <v>0.25</v>
      </c>
      <c r="G316" s="9"/>
    </row>
    <row r="317" spans="1:7" x14ac:dyDescent="0.25">
      <c r="B317" s="1" t="s">
        <v>89</v>
      </c>
      <c r="E317" s="3">
        <f t="shared" si="0"/>
        <v>0</v>
      </c>
      <c r="F317" s="1">
        <v>0.25</v>
      </c>
      <c r="G317" s="9"/>
    </row>
    <row r="318" spans="1:7" x14ac:dyDescent="0.25">
      <c r="B318" s="2" t="s">
        <v>91</v>
      </c>
      <c r="C318" s="2"/>
      <c r="D318" s="2"/>
      <c r="E318" s="3">
        <f t="shared" si="0"/>
        <v>0</v>
      </c>
      <c r="F318" s="1">
        <v>0.25</v>
      </c>
      <c r="G318" s="9"/>
    </row>
    <row r="319" spans="1:7" x14ac:dyDescent="0.25">
      <c r="B319" s="2" t="s">
        <v>164</v>
      </c>
      <c r="C319" s="2"/>
      <c r="D319" s="2"/>
      <c r="E319" s="3">
        <f t="shared" si="0"/>
        <v>0</v>
      </c>
      <c r="F319" s="1">
        <v>0.25</v>
      </c>
      <c r="G319" s="9"/>
    </row>
    <row r="320" spans="1:7" x14ac:dyDescent="0.25">
      <c r="B320" s="2" t="s">
        <v>192</v>
      </c>
      <c r="C320" s="2"/>
      <c r="D320" s="2"/>
      <c r="E320" s="3">
        <f t="shared" si="0"/>
        <v>0</v>
      </c>
      <c r="F320" s="1">
        <v>0.25</v>
      </c>
      <c r="G320" s="9"/>
    </row>
    <row r="321" spans="1:7" x14ac:dyDescent="0.25">
      <c r="B321" s="1" t="s">
        <v>43</v>
      </c>
      <c r="E321" s="3">
        <f t="shared" si="0"/>
        <v>0</v>
      </c>
      <c r="F321" s="1">
        <v>0.25</v>
      </c>
      <c r="G321" s="9"/>
    </row>
    <row r="322" spans="1:7" x14ac:dyDescent="0.25">
      <c r="B322" s="2" t="s">
        <v>90</v>
      </c>
      <c r="C322" s="2"/>
      <c r="D322" s="2"/>
      <c r="E322" s="3">
        <f t="shared" si="0"/>
        <v>0</v>
      </c>
      <c r="F322" s="1">
        <v>0.25</v>
      </c>
      <c r="G322" s="9"/>
    </row>
    <row r="323" spans="1:7" x14ac:dyDescent="0.25">
      <c r="B323" s="1" t="s">
        <v>47</v>
      </c>
      <c r="E323" s="3">
        <f t="shared" si="0"/>
        <v>0</v>
      </c>
      <c r="F323" s="1">
        <v>0.25</v>
      </c>
      <c r="G323" s="9"/>
    </row>
    <row r="324" spans="1:7" x14ac:dyDescent="0.25">
      <c r="C324" s="2"/>
      <c r="D324" s="2"/>
      <c r="G324" s="12"/>
    </row>
    <row r="325" spans="1:7" x14ac:dyDescent="0.25">
      <c r="B325" s="4" t="s">
        <v>155</v>
      </c>
      <c r="E325" s="13">
        <f>SUM(E316:E323)</f>
        <v>0</v>
      </c>
      <c r="G325" s="13">
        <f>SUM(G316:G323)</f>
        <v>0</v>
      </c>
    </row>
    <row r="326" spans="1:7" x14ac:dyDescent="0.25">
      <c r="G326" s="1"/>
    </row>
    <row r="327" spans="1:7" x14ac:dyDescent="0.25">
      <c r="B327" s="4"/>
      <c r="G327" s="1"/>
    </row>
    <row r="328" spans="1:7" x14ac:dyDescent="0.25">
      <c r="B328" s="4" t="s">
        <v>193</v>
      </c>
    </row>
    <row r="329" spans="1:7" x14ac:dyDescent="0.25">
      <c r="A329" s="1" t="s">
        <v>54</v>
      </c>
    </row>
    <row r="330" spans="1:7" x14ac:dyDescent="0.25">
      <c r="A330" s="1" t="s">
        <v>65</v>
      </c>
    </row>
    <row r="331" spans="1:7" x14ac:dyDescent="0.25">
      <c r="A331" s="1" t="s">
        <v>56</v>
      </c>
    </row>
    <row r="332" spans="1:7" x14ac:dyDescent="0.25">
      <c r="A332" s="1" t="s">
        <v>55</v>
      </c>
    </row>
    <row r="334" spans="1:7" x14ac:dyDescent="0.25">
      <c r="B334" s="4" t="s">
        <v>194</v>
      </c>
    </row>
    <row r="335" spans="1:7" x14ac:dyDescent="0.25">
      <c r="A335" s="1" t="s">
        <v>57</v>
      </c>
    </row>
    <row r="336" spans="1:7" x14ac:dyDescent="0.25">
      <c r="A336" s="1" t="s">
        <v>58</v>
      </c>
    </row>
    <row r="337" spans="1:1" x14ac:dyDescent="0.25">
      <c r="A337" s="1" t="s">
        <v>60</v>
      </c>
    </row>
    <row r="357" spans="1:7" x14ac:dyDescent="0.25">
      <c r="A357" s="1" t="s">
        <v>166</v>
      </c>
      <c r="B357" s="1"/>
      <c r="G357" s="1"/>
    </row>
    <row r="358" spans="1:7" x14ac:dyDescent="0.25">
      <c r="B358"/>
      <c r="C358"/>
      <c r="D358"/>
      <c r="G358"/>
    </row>
    <row r="359" spans="1:7" x14ac:dyDescent="0.25">
      <c r="B359"/>
      <c r="C359"/>
      <c r="D359"/>
      <c r="G359"/>
    </row>
    <row r="360" spans="1:7" x14ac:dyDescent="0.25">
      <c r="A360" s="1" t="s">
        <v>77</v>
      </c>
      <c r="B360" s="1"/>
      <c r="G360" s="1"/>
    </row>
    <row r="361" spans="1:7" x14ac:dyDescent="0.25">
      <c r="A361" s="1" t="s">
        <v>79</v>
      </c>
      <c r="B361" s="1"/>
      <c r="G361" s="1"/>
    </row>
    <row r="362" spans="1:7" x14ac:dyDescent="0.25">
      <c r="B362"/>
      <c r="C362"/>
      <c r="D362"/>
      <c r="G362"/>
    </row>
    <row r="363" spans="1:7" x14ac:dyDescent="0.25">
      <c r="B363"/>
      <c r="C363"/>
      <c r="D363"/>
      <c r="G363"/>
    </row>
    <row r="364" spans="1:7" x14ac:dyDescent="0.25">
      <c r="A364" s="1" t="s">
        <v>167</v>
      </c>
      <c r="B364" s="1"/>
      <c r="G364" s="1"/>
    </row>
    <row r="367" spans="1:7" x14ac:dyDescent="0.25">
      <c r="A367" s="1" t="s">
        <v>78</v>
      </c>
      <c r="B367" s="1"/>
      <c r="G367" s="1"/>
    </row>
    <row r="368" spans="1:7" x14ac:dyDescent="0.25">
      <c r="A368" s="1" t="s">
        <v>59</v>
      </c>
      <c r="B368" s="1"/>
      <c r="G368" s="1"/>
    </row>
  </sheetData>
  <mergeCells count="12">
    <mergeCell ref="A17:E17"/>
    <mergeCell ref="A18:E18"/>
    <mergeCell ref="A2:E2"/>
    <mergeCell ref="A4:E4"/>
    <mergeCell ref="A6:E6"/>
    <mergeCell ref="A8:E8"/>
    <mergeCell ref="A13:E13"/>
    <mergeCell ref="A9:E9"/>
    <mergeCell ref="A10:E10"/>
    <mergeCell ref="A11:E11"/>
    <mergeCell ref="A14:E14"/>
    <mergeCell ref="A16:E16"/>
  </mergeCells>
  <phoneticPr fontId="0" type="noConversion"/>
  <printOptions horizontalCentered="1"/>
  <pageMargins left="0.25" right="0.5" top="1" bottom="0.75" header="0.5" footer="0.5"/>
  <pageSetup paperSize="5" fitToHeight="10" orientation="portrait" horizontalDpi="300" verticalDpi="300" r:id="rId1"/>
  <headerFooter alignWithMargins="0">
    <oddFooter>&amp;L03/27/06&amp;C&amp;P</oddFooter>
  </headerFooter>
  <rowBreaks count="4" manualBreakCount="4">
    <brk id="112" max="16383" man="1"/>
    <brk id="181" max="16383" man="1"/>
    <brk id="270" max="16383" man="1"/>
    <brk id="3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L549"/>
  <sheetViews>
    <sheetView tabSelected="1" topLeftCell="A523" zoomScaleNormal="100" workbookViewId="0">
      <selection activeCell="D546" sqref="D546"/>
    </sheetView>
  </sheetViews>
  <sheetFormatPr defaultColWidth="9.140625" defaultRowHeight="15.75" x14ac:dyDescent="0.25"/>
  <cols>
    <col min="1" max="1" width="3.42578125" style="1" customWidth="1"/>
    <col min="2" max="2" width="9.7109375" style="2" customWidth="1"/>
    <col min="3" max="3" width="2.140625" style="1" customWidth="1"/>
    <col min="4" max="4" width="53.140625" style="1" customWidth="1"/>
    <col min="5" max="5" width="14.7109375" style="3" hidden="1" customWidth="1"/>
    <col min="6" max="6" width="9.28515625" style="1" hidden="1" customWidth="1"/>
    <col min="7" max="7" width="19.140625" style="3" customWidth="1"/>
    <col min="8" max="8" width="13.85546875" style="1" customWidth="1"/>
    <col min="9" max="9" width="9.140625" style="1"/>
    <col min="10" max="10" width="15.140625" style="1" customWidth="1"/>
    <col min="11" max="12" width="13.5703125" style="1" customWidth="1"/>
    <col min="13" max="16384" width="9.140625" style="1"/>
  </cols>
  <sheetData>
    <row r="1" spans="1:9" x14ac:dyDescent="0.25">
      <c r="A1" s="63" t="s">
        <v>300</v>
      </c>
      <c r="B1" s="63"/>
      <c r="C1" s="63"/>
      <c r="D1" s="63"/>
      <c r="E1" s="63"/>
      <c r="F1" s="63"/>
      <c r="G1" s="63"/>
    </row>
    <row r="2" spans="1:9" x14ac:dyDescent="0.25">
      <c r="A2" s="65" t="s">
        <v>301</v>
      </c>
      <c r="B2" s="63"/>
      <c r="C2" s="63"/>
      <c r="D2" s="63"/>
      <c r="E2" s="63"/>
      <c r="F2" s="63"/>
      <c r="G2" s="63"/>
    </row>
    <row r="3" spans="1:9" x14ac:dyDescent="0.25">
      <c r="A3" s="65"/>
      <c r="B3" s="65"/>
      <c r="C3" s="65"/>
      <c r="D3" s="65"/>
      <c r="E3" s="65"/>
      <c r="F3" s="65"/>
      <c r="G3" s="65"/>
    </row>
    <row r="4" spans="1:9" x14ac:dyDescent="0.25">
      <c r="A4" s="61" t="s">
        <v>299</v>
      </c>
      <c r="B4" s="61"/>
      <c r="C4" s="61"/>
      <c r="D4" s="61"/>
      <c r="E4" s="61"/>
      <c r="F4" s="61"/>
      <c r="G4" s="61"/>
    </row>
    <row r="5" spans="1:9" x14ac:dyDescent="0.25">
      <c r="A5" s="59"/>
      <c r="B5" s="59"/>
      <c r="C5" s="59"/>
      <c r="D5" s="59"/>
      <c r="E5" s="59"/>
      <c r="F5" s="59"/>
      <c r="G5" s="59"/>
    </row>
    <row r="6" spans="1:9" x14ac:dyDescent="0.25">
      <c r="A6" s="61" t="s">
        <v>294</v>
      </c>
      <c r="B6" s="61"/>
      <c r="C6" s="61"/>
      <c r="D6" s="61"/>
      <c r="E6" s="61"/>
      <c r="F6" s="61"/>
      <c r="G6" s="61"/>
    </row>
    <row r="7" spans="1:9" x14ac:dyDescent="0.25">
      <c r="A7" s="63"/>
      <c r="B7" s="63"/>
      <c r="C7" s="63"/>
      <c r="D7" s="63"/>
      <c r="E7" s="63"/>
      <c r="F7" s="63"/>
      <c r="G7" s="63"/>
    </row>
    <row r="8" spans="1:9" x14ac:dyDescent="0.25">
      <c r="A8" s="61" t="s">
        <v>215</v>
      </c>
      <c r="B8" s="61"/>
      <c r="C8" s="61"/>
      <c r="D8" s="61"/>
      <c r="E8" s="61"/>
      <c r="F8" s="61"/>
      <c r="G8" s="61"/>
    </row>
    <row r="9" spans="1:9" x14ac:dyDescent="0.25">
      <c r="A9" s="61" t="s">
        <v>66</v>
      </c>
      <c r="B9" s="61"/>
      <c r="C9" s="61"/>
      <c r="D9" s="61"/>
      <c r="E9" s="61"/>
      <c r="F9" s="61"/>
      <c r="G9" s="61"/>
    </row>
    <row r="10" spans="1:9" x14ac:dyDescent="0.25">
      <c r="A10" s="61" t="s">
        <v>295</v>
      </c>
      <c r="B10" s="61"/>
      <c r="C10" s="61"/>
      <c r="D10" s="61"/>
      <c r="E10" s="61"/>
      <c r="F10" s="61"/>
      <c r="G10" s="61"/>
    </row>
    <row r="11" spans="1:9" x14ac:dyDescent="0.25">
      <c r="A11" s="61" t="s">
        <v>67</v>
      </c>
      <c r="B11" s="61"/>
      <c r="C11" s="61"/>
      <c r="D11" s="61"/>
      <c r="E11" s="61"/>
      <c r="F11" s="61"/>
      <c r="G11" s="61"/>
      <c r="I11" s="37"/>
    </row>
    <row r="12" spans="1:9" x14ac:dyDescent="0.25">
      <c r="A12" s="63"/>
      <c r="B12" s="63"/>
      <c r="C12" s="63"/>
      <c r="D12" s="63"/>
      <c r="E12" s="63"/>
      <c r="F12" s="63"/>
      <c r="G12" s="63"/>
    </row>
    <row r="13" spans="1:9" x14ac:dyDescent="0.25">
      <c r="A13" s="61" t="s">
        <v>214</v>
      </c>
      <c r="B13" s="61"/>
      <c r="C13" s="61"/>
      <c r="D13" s="61"/>
      <c r="E13" s="61"/>
      <c r="F13" s="61"/>
      <c r="G13" s="61"/>
    </row>
    <row r="14" spans="1:9" x14ac:dyDescent="0.25">
      <c r="A14" s="59" t="s">
        <v>213</v>
      </c>
      <c r="B14" s="59"/>
      <c r="C14" s="59"/>
      <c r="D14" s="59"/>
      <c r="E14" s="59"/>
      <c r="F14" s="59"/>
      <c r="G14" s="59"/>
    </row>
    <row r="15" spans="1:9" x14ac:dyDescent="0.25">
      <c r="A15" s="63"/>
      <c r="B15" s="63"/>
      <c r="C15" s="63"/>
      <c r="D15" s="63"/>
      <c r="E15" s="63"/>
      <c r="F15" s="63"/>
      <c r="G15" s="63"/>
    </row>
    <row r="16" spans="1:9" x14ac:dyDescent="0.25">
      <c r="A16" s="63" t="s">
        <v>62</v>
      </c>
      <c r="B16" s="63"/>
      <c r="C16" s="63"/>
      <c r="D16" s="63"/>
      <c r="E16" s="63"/>
      <c r="F16" s="63"/>
      <c r="G16" s="63"/>
    </row>
    <row r="17" spans="1:7" x14ac:dyDescent="0.25">
      <c r="A17" s="63" t="s">
        <v>296</v>
      </c>
      <c r="B17" s="63"/>
      <c r="C17" s="63"/>
      <c r="D17" s="63"/>
      <c r="E17" s="63"/>
      <c r="F17" s="63"/>
      <c r="G17" s="63"/>
    </row>
    <row r="18" spans="1:7" x14ac:dyDescent="0.25">
      <c r="A18" s="63" t="s">
        <v>80</v>
      </c>
      <c r="B18" s="63"/>
      <c r="C18" s="63"/>
      <c r="D18" s="63"/>
      <c r="E18" s="63"/>
      <c r="F18" s="63"/>
      <c r="G18" s="63"/>
    </row>
    <row r="19" spans="1:7" x14ac:dyDescent="0.25">
      <c r="A19" s="2"/>
      <c r="C19" s="2"/>
      <c r="D19" s="2"/>
      <c r="E19" s="2"/>
      <c r="F19" s="2"/>
      <c r="G19" s="2"/>
    </row>
    <row r="20" spans="1:7" x14ac:dyDescent="0.25">
      <c r="A20" s="2"/>
      <c r="C20" s="2"/>
      <c r="D20" s="5" t="s">
        <v>141</v>
      </c>
      <c r="E20" s="2"/>
      <c r="F20" s="2"/>
      <c r="G20" s="2"/>
    </row>
    <row r="21" spans="1:7" x14ac:dyDescent="0.25">
      <c r="A21" s="2"/>
      <c r="C21" s="2"/>
      <c r="D21" s="2"/>
      <c r="E21" s="2"/>
      <c r="F21" s="2"/>
      <c r="G21" s="2"/>
    </row>
    <row r="22" spans="1:7" x14ac:dyDescent="0.25">
      <c r="B22" s="2" t="s">
        <v>0</v>
      </c>
      <c r="D22" s="1" t="s">
        <v>64</v>
      </c>
      <c r="E22" s="3">
        <v>185152</v>
      </c>
      <c r="F22" s="7">
        <v>0.25</v>
      </c>
    </row>
    <row r="23" spans="1:7" x14ac:dyDescent="0.25">
      <c r="D23" s="1" t="s">
        <v>94</v>
      </c>
      <c r="F23" s="7"/>
      <c r="G23" s="3">
        <v>213457</v>
      </c>
    </row>
    <row r="24" spans="1:7" x14ac:dyDescent="0.25">
      <c r="D24" s="1" t="s">
        <v>202</v>
      </c>
      <c r="F24" s="7"/>
      <c r="G24" s="39">
        <v>22050</v>
      </c>
    </row>
    <row r="25" spans="1:7" x14ac:dyDescent="0.25">
      <c r="D25" s="27" t="s">
        <v>96</v>
      </c>
      <c r="E25" s="28"/>
      <c r="F25" s="29"/>
      <c r="G25" s="32">
        <f>SUM(G23:G24)</f>
        <v>235507</v>
      </c>
    </row>
    <row r="27" spans="1:7" x14ac:dyDescent="0.25">
      <c r="B27" s="2" t="s">
        <v>1</v>
      </c>
      <c r="D27" s="2" t="s">
        <v>2</v>
      </c>
      <c r="E27" s="3">
        <v>374039</v>
      </c>
      <c r="F27" s="7">
        <v>0.25</v>
      </c>
    </row>
    <row r="28" spans="1:7" x14ac:dyDescent="0.25">
      <c r="D28" s="2" t="s">
        <v>94</v>
      </c>
      <c r="F28" s="7"/>
      <c r="G28" s="3">
        <v>482900</v>
      </c>
    </row>
    <row r="29" spans="1:7" x14ac:dyDescent="0.25">
      <c r="D29" s="2" t="s">
        <v>202</v>
      </c>
      <c r="F29" s="7"/>
      <c r="G29" s="39">
        <v>16065</v>
      </c>
    </row>
    <row r="30" spans="1:7" hidden="1" x14ac:dyDescent="0.25">
      <c r="D30" s="2" t="s">
        <v>216</v>
      </c>
      <c r="F30" s="7"/>
      <c r="G30" s="22">
        <v>0</v>
      </c>
    </row>
    <row r="31" spans="1:7" x14ac:dyDescent="0.25">
      <c r="D31" s="27" t="s">
        <v>97</v>
      </c>
      <c r="E31" s="28"/>
      <c r="F31" s="29"/>
      <c r="G31" s="28">
        <f>SUM(G28:G30)</f>
        <v>498965</v>
      </c>
    </row>
    <row r="32" spans="1:7" x14ac:dyDescent="0.25">
      <c r="D32" s="2"/>
      <c r="G32" s="23"/>
    </row>
    <row r="33" spans="2:7" x14ac:dyDescent="0.25">
      <c r="B33" s="2" t="s">
        <v>3</v>
      </c>
      <c r="D33" s="2" t="s">
        <v>81</v>
      </c>
      <c r="E33" s="3">
        <v>683043</v>
      </c>
      <c r="F33" s="7">
        <v>0.25</v>
      </c>
      <c r="G33" s="23"/>
    </row>
    <row r="34" spans="2:7" x14ac:dyDescent="0.25">
      <c r="D34" s="2" t="s">
        <v>94</v>
      </c>
      <c r="F34" s="7"/>
      <c r="G34" s="3">
        <v>756139</v>
      </c>
    </row>
    <row r="35" spans="2:7" x14ac:dyDescent="0.25">
      <c r="D35" s="2" t="s">
        <v>202</v>
      </c>
      <c r="F35" s="7"/>
      <c r="G35" s="39">
        <v>82000</v>
      </c>
    </row>
    <row r="36" spans="2:7" x14ac:dyDescent="0.25">
      <c r="D36" s="27" t="s">
        <v>98</v>
      </c>
      <c r="E36" s="28"/>
      <c r="F36" s="29"/>
      <c r="G36" s="28">
        <f>SUM(G34:G35)</f>
        <v>838139</v>
      </c>
    </row>
    <row r="37" spans="2:7" x14ac:dyDescent="0.25">
      <c r="D37" s="2"/>
      <c r="G37" s="23"/>
    </row>
    <row r="38" spans="2:7" x14ac:dyDescent="0.25">
      <c r="B38" s="2" t="s">
        <v>4</v>
      </c>
      <c r="D38" s="2" t="s">
        <v>5</v>
      </c>
      <c r="E38" s="3">
        <v>176307</v>
      </c>
      <c r="F38" s="7">
        <v>0.25</v>
      </c>
      <c r="G38" s="23"/>
    </row>
    <row r="39" spans="2:7" x14ac:dyDescent="0.25">
      <c r="D39" s="2" t="s">
        <v>94</v>
      </c>
      <c r="F39" s="7"/>
      <c r="G39" s="3">
        <v>55080</v>
      </c>
    </row>
    <row r="40" spans="2:7" x14ac:dyDescent="0.25">
      <c r="D40" s="2" t="s">
        <v>202</v>
      </c>
      <c r="F40" s="7"/>
      <c r="G40" s="39">
        <v>11545</v>
      </c>
    </row>
    <row r="41" spans="2:7" x14ac:dyDescent="0.25">
      <c r="D41" s="27" t="s">
        <v>99</v>
      </c>
      <c r="E41" s="28"/>
      <c r="F41" s="29"/>
      <c r="G41" s="28">
        <f>SUM(G39:G40)</f>
        <v>66625</v>
      </c>
    </row>
    <row r="42" spans="2:7" x14ac:dyDescent="0.25">
      <c r="D42" s="2"/>
      <c r="G42" s="23"/>
    </row>
    <row r="43" spans="2:7" x14ac:dyDescent="0.25">
      <c r="B43" s="2" t="s">
        <v>6</v>
      </c>
      <c r="D43" s="2" t="s">
        <v>7</v>
      </c>
      <c r="E43" s="3">
        <v>192965</v>
      </c>
      <c r="F43" s="7">
        <v>0.25</v>
      </c>
      <c r="G43" s="23"/>
    </row>
    <row r="44" spans="2:7" x14ac:dyDescent="0.25">
      <c r="D44" s="2" t="s">
        <v>94</v>
      </c>
      <c r="F44" s="7"/>
      <c r="G44" s="3">
        <v>26096</v>
      </c>
    </row>
    <row r="45" spans="2:7" x14ac:dyDescent="0.25">
      <c r="D45" s="2" t="s">
        <v>202</v>
      </c>
      <c r="F45" s="7"/>
      <c r="G45" s="39">
        <v>44175</v>
      </c>
    </row>
    <row r="46" spans="2:7" hidden="1" x14ac:dyDescent="0.25">
      <c r="D46" s="2" t="s">
        <v>201</v>
      </c>
      <c r="F46" s="7"/>
      <c r="G46" s="39">
        <v>0</v>
      </c>
    </row>
    <row r="47" spans="2:7" x14ac:dyDescent="0.25">
      <c r="D47" s="27" t="s">
        <v>100</v>
      </c>
      <c r="E47" s="28"/>
      <c r="F47" s="29"/>
      <c r="G47" s="28">
        <f>SUM(G44:G46)</f>
        <v>70271</v>
      </c>
    </row>
    <row r="48" spans="2:7" x14ac:dyDescent="0.25">
      <c r="D48" s="2"/>
      <c r="G48" s="23"/>
    </row>
    <row r="49" spans="2:7" x14ac:dyDescent="0.25">
      <c r="B49" s="2" t="s">
        <v>8</v>
      </c>
      <c r="D49" s="2" t="s">
        <v>9</v>
      </c>
      <c r="E49" s="3">
        <v>24360</v>
      </c>
      <c r="F49" s="7">
        <v>0.25</v>
      </c>
      <c r="G49" s="23"/>
    </row>
    <row r="50" spans="2:7" x14ac:dyDescent="0.25">
      <c r="D50" s="2" t="s">
        <v>94</v>
      </c>
      <c r="F50" s="7"/>
      <c r="G50" s="3">
        <v>9850</v>
      </c>
    </row>
    <row r="51" spans="2:7" x14ac:dyDescent="0.25">
      <c r="D51" s="2" t="s">
        <v>202</v>
      </c>
      <c r="F51" s="7"/>
      <c r="G51" s="39">
        <v>16500</v>
      </c>
    </row>
    <row r="52" spans="2:7" x14ac:dyDescent="0.25">
      <c r="D52" s="27" t="s">
        <v>101</v>
      </c>
      <c r="E52" s="28"/>
      <c r="F52" s="29"/>
      <c r="G52" s="28">
        <f>SUM(G50:G51)</f>
        <v>26350</v>
      </c>
    </row>
    <row r="53" spans="2:7" x14ac:dyDescent="0.25">
      <c r="D53" s="2"/>
      <c r="G53" s="23"/>
    </row>
    <row r="54" spans="2:7" x14ac:dyDescent="0.25">
      <c r="B54" s="2" t="s">
        <v>10</v>
      </c>
      <c r="D54" s="2" t="s">
        <v>11</v>
      </c>
      <c r="E54" s="3">
        <v>439814</v>
      </c>
      <c r="F54" s="7">
        <v>0.25</v>
      </c>
      <c r="G54" s="23"/>
    </row>
    <row r="55" spans="2:7" x14ac:dyDescent="0.25">
      <c r="D55" s="2" t="s">
        <v>94</v>
      </c>
      <c r="F55" s="7"/>
      <c r="G55" s="3">
        <v>190405</v>
      </c>
    </row>
    <row r="56" spans="2:7" x14ac:dyDescent="0.25">
      <c r="D56" s="2" t="s">
        <v>202</v>
      </c>
      <c r="F56" s="7"/>
      <c r="G56" s="39">
        <v>95850</v>
      </c>
    </row>
    <row r="57" spans="2:7" hidden="1" x14ac:dyDescent="0.25">
      <c r="D57" s="2" t="s">
        <v>200</v>
      </c>
      <c r="F57" s="7"/>
      <c r="G57" s="39">
        <v>0</v>
      </c>
    </row>
    <row r="58" spans="2:7" x14ac:dyDescent="0.25">
      <c r="D58" s="27" t="s">
        <v>102</v>
      </c>
      <c r="E58" s="28"/>
      <c r="F58" s="29"/>
      <c r="G58" s="28">
        <f>SUM(G55:G57)</f>
        <v>286255</v>
      </c>
    </row>
    <row r="59" spans="2:7" x14ac:dyDescent="0.25">
      <c r="D59" s="2" t="s">
        <v>225</v>
      </c>
      <c r="G59" s="23"/>
    </row>
    <row r="60" spans="2:7" x14ac:dyDescent="0.25">
      <c r="D60" s="2"/>
      <c r="G60" s="23"/>
    </row>
    <row r="61" spans="2:7" x14ac:dyDescent="0.25">
      <c r="B61" s="2" t="s">
        <v>12</v>
      </c>
      <c r="D61" s="2" t="s">
        <v>13</v>
      </c>
      <c r="E61" s="3">
        <v>405857</v>
      </c>
      <c r="F61" s="7">
        <v>0.25</v>
      </c>
      <c r="G61" s="23"/>
    </row>
    <row r="62" spans="2:7" x14ac:dyDescent="0.25">
      <c r="D62" s="2" t="s">
        <v>94</v>
      </c>
      <c r="F62" s="7"/>
      <c r="G62" s="3">
        <v>406893</v>
      </c>
    </row>
    <row r="63" spans="2:7" x14ac:dyDescent="0.25">
      <c r="D63" s="2" t="s">
        <v>202</v>
      </c>
      <c r="F63" s="7"/>
      <c r="G63" s="39">
        <v>140750</v>
      </c>
    </row>
    <row r="64" spans="2:7" x14ac:dyDescent="0.25">
      <c r="D64" s="27" t="s">
        <v>103</v>
      </c>
      <c r="E64" s="28"/>
      <c r="F64" s="29"/>
      <c r="G64" s="28">
        <f>SUM(G62:G63)</f>
        <v>547643</v>
      </c>
    </row>
    <row r="65" spans="2:7" x14ac:dyDescent="0.25">
      <c r="D65" s="2"/>
      <c r="G65" s="23"/>
    </row>
    <row r="66" spans="2:7" x14ac:dyDescent="0.25">
      <c r="B66" s="2" t="s">
        <v>14</v>
      </c>
      <c r="D66" s="2" t="s">
        <v>254</v>
      </c>
      <c r="E66" s="3">
        <v>90313</v>
      </c>
      <c r="F66" s="7">
        <v>0.25</v>
      </c>
      <c r="G66" s="23"/>
    </row>
    <row r="67" spans="2:7" x14ac:dyDescent="0.25">
      <c r="D67" s="2" t="s">
        <v>94</v>
      </c>
      <c r="F67" s="7"/>
      <c r="G67" s="3">
        <v>43600</v>
      </c>
    </row>
    <row r="68" spans="2:7" x14ac:dyDescent="0.25">
      <c r="D68" s="2" t="s">
        <v>202</v>
      </c>
      <c r="F68" s="7"/>
      <c r="G68" s="39">
        <v>890525</v>
      </c>
    </row>
    <row r="69" spans="2:7" x14ac:dyDescent="0.25">
      <c r="D69" s="27" t="s">
        <v>104</v>
      </c>
      <c r="E69" s="28"/>
      <c r="F69" s="29"/>
      <c r="G69" s="28">
        <f>SUM(G67:G68)</f>
        <v>934125</v>
      </c>
    </row>
    <row r="70" spans="2:7" x14ac:dyDescent="0.25">
      <c r="D70" s="2"/>
      <c r="G70" s="23"/>
    </row>
    <row r="71" spans="2:7" x14ac:dyDescent="0.25">
      <c r="B71" s="2" t="s">
        <v>16</v>
      </c>
      <c r="D71" s="2" t="s">
        <v>17</v>
      </c>
      <c r="E71" s="3">
        <v>86600</v>
      </c>
      <c r="F71" s="7">
        <v>0.25</v>
      </c>
      <c r="G71" s="23"/>
    </row>
    <row r="72" spans="2:7" x14ac:dyDescent="0.25">
      <c r="D72" s="2" t="s">
        <v>94</v>
      </c>
      <c r="F72" s="7"/>
      <c r="G72" s="3">
        <v>17715</v>
      </c>
    </row>
    <row r="73" spans="2:7" x14ac:dyDescent="0.25">
      <c r="D73" s="2" t="s">
        <v>202</v>
      </c>
      <c r="F73" s="7"/>
      <c r="G73" s="39">
        <v>70475</v>
      </c>
    </row>
    <row r="74" spans="2:7" x14ac:dyDescent="0.25">
      <c r="D74" s="27" t="s">
        <v>105</v>
      </c>
      <c r="E74" s="28"/>
      <c r="F74" s="29"/>
      <c r="G74" s="28">
        <f>SUM(G72:G73)</f>
        <v>88190</v>
      </c>
    </row>
    <row r="75" spans="2:7" x14ac:dyDescent="0.25">
      <c r="D75" s="2"/>
      <c r="G75" s="23"/>
    </row>
    <row r="76" spans="2:7" x14ac:dyDescent="0.25">
      <c r="B76" s="2" t="s">
        <v>50</v>
      </c>
      <c r="D76" s="2" t="s">
        <v>51</v>
      </c>
      <c r="E76" s="3">
        <v>89425</v>
      </c>
      <c r="F76" s="7">
        <v>0.25</v>
      </c>
      <c r="G76" s="23"/>
    </row>
    <row r="77" spans="2:7" x14ac:dyDescent="0.25">
      <c r="D77" s="2" t="s">
        <v>94</v>
      </c>
      <c r="F77" s="7"/>
      <c r="G77" s="3">
        <v>47600</v>
      </c>
    </row>
    <row r="78" spans="2:7" x14ac:dyDescent="0.25">
      <c r="D78" s="2" t="s">
        <v>202</v>
      </c>
      <c r="F78" s="7"/>
      <c r="G78" s="39">
        <v>104000</v>
      </c>
    </row>
    <row r="79" spans="2:7" hidden="1" x14ac:dyDescent="0.25">
      <c r="D79" s="2" t="s">
        <v>216</v>
      </c>
      <c r="F79" s="7"/>
      <c r="G79" s="39"/>
    </row>
    <row r="80" spans="2:7" x14ac:dyDescent="0.25">
      <c r="D80" s="27" t="s">
        <v>106</v>
      </c>
      <c r="E80" s="28"/>
      <c r="F80" s="29"/>
      <c r="G80" s="28">
        <f>SUM(G77:G79)</f>
        <v>151600</v>
      </c>
    </row>
    <row r="81" spans="2:7" x14ac:dyDescent="0.25">
      <c r="D81" s="2"/>
      <c r="F81" s="7"/>
      <c r="G81" s="23"/>
    </row>
    <row r="82" spans="2:7" x14ac:dyDescent="0.25">
      <c r="B82" s="2" t="s">
        <v>18</v>
      </c>
      <c r="D82" s="2" t="s">
        <v>243</v>
      </c>
      <c r="E82" s="3">
        <v>298104</v>
      </c>
      <c r="F82" s="7">
        <v>0.25</v>
      </c>
      <c r="G82" s="23"/>
    </row>
    <row r="83" spans="2:7" x14ac:dyDescent="0.25">
      <c r="D83" s="2" t="s">
        <v>94</v>
      </c>
      <c r="F83" s="7"/>
      <c r="G83" s="3">
        <v>14027</v>
      </c>
    </row>
    <row r="84" spans="2:7" x14ac:dyDescent="0.25">
      <c r="D84" s="2" t="s">
        <v>202</v>
      </c>
      <c r="F84" s="7"/>
      <c r="G84" s="39">
        <v>171176</v>
      </c>
    </row>
    <row r="85" spans="2:7" hidden="1" x14ac:dyDescent="0.25">
      <c r="D85" s="2" t="s">
        <v>216</v>
      </c>
      <c r="F85" s="7"/>
      <c r="G85" s="39">
        <v>0</v>
      </c>
    </row>
    <row r="86" spans="2:7" x14ac:dyDescent="0.25">
      <c r="D86" s="27" t="s">
        <v>107</v>
      </c>
      <c r="E86" s="28"/>
      <c r="F86" s="29"/>
      <c r="G86" s="28">
        <f>SUM(G83:G85)</f>
        <v>185203</v>
      </c>
    </row>
    <row r="87" spans="2:7" x14ac:dyDescent="0.25">
      <c r="D87" s="2"/>
      <c r="G87" s="23"/>
    </row>
    <row r="88" spans="2:7" x14ac:dyDescent="0.25">
      <c r="B88" s="2" t="s">
        <v>19</v>
      </c>
      <c r="D88" s="2" t="s">
        <v>20</v>
      </c>
      <c r="E88" s="3">
        <v>233036</v>
      </c>
      <c r="F88" s="7">
        <v>0.25</v>
      </c>
      <c r="G88" s="23"/>
    </row>
    <row r="89" spans="2:7" x14ac:dyDescent="0.25">
      <c r="D89" s="2" t="s">
        <v>94</v>
      </c>
      <c r="F89" s="7"/>
      <c r="G89" s="3">
        <v>45000</v>
      </c>
    </row>
    <row r="90" spans="2:7" x14ac:dyDescent="0.25">
      <c r="D90" s="2" t="s">
        <v>202</v>
      </c>
      <c r="F90" s="7"/>
      <c r="G90" s="39">
        <v>333100</v>
      </c>
    </row>
    <row r="91" spans="2:7" x14ac:dyDescent="0.25">
      <c r="D91" s="27" t="s">
        <v>108</v>
      </c>
      <c r="E91" s="28"/>
      <c r="F91" s="29"/>
      <c r="G91" s="28">
        <f>SUM(G89:G90)</f>
        <v>378100</v>
      </c>
    </row>
    <row r="92" spans="2:7" x14ac:dyDescent="0.25">
      <c r="D92" s="2"/>
      <c r="G92" s="23"/>
    </row>
    <row r="93" spans="2:7" x14ac:dyDescent="0.25">
      <c r="B93" s="2" t="s">
        <v>21</v>
      </c>
      <c r="D93" s="2" t="s">
        <v>22</v>
      </c>
      <c r="E93" s="3">
        <v>4982597</v>
      </c>
      <c r="F93" s="7">
        <v>0.25</v>
      </c>
      <c r="G93" s="23"/>
    </row>
    <row r="94" spans="2:7" x14ac:dyDescent="0.25">
      <c r="D94" s="2" t="s">
        <v>94</v>
      </c>
      <c r="F94" s="7"/>
      <c r="G94" s="3">
        <v>5037791</v>
      </c>
    </row>
    <row r="95" spans="2:7" x14ac:dyDescent="0.25">
      <c r="D95" s="2" t="s">
        <v>202</v>
      </c>
      <c r="F95" s="7"/>
      <c r="G95" s="39">
        <v>543750</v>
      </c>
    </row>
    <row r="96" spans="2:7" hidden="1" x14ac:dyDescent="0.25">
      <c r="D96" s="2" t="s">
        <v>216</v>
      </c>
      <c r="F96" s="7"/>
      <c r="G96" s="39"/>
    </row>
    <row r="97" spans="2:7" hidden="1" x14ac:dyDescent="0.25">
      <c r="D97" s="2" t="s">
        <v>198</v>
      </c>
      <c r="F97" s="7"/>
      <c r="G97" s="39"/>
    </row>
    <row r="98" spans="2:7" x14ac:dyDescent="0.25">
      <c r="D98" s="27" t="s">
        <v>109</v>
      </c>
      <c r="E98" s="28"/>
      <c r="F98" s="29"/>
      <c r="G98" s="28">
        <f>SUM(G94:G97)</f>
        <v>5581541</v>
      </c>
    </row>
    <row r="99" spans="2:7" x14ac:dyDescent="0.25">
      <c r="D99" s="2"/>
      <c r="G99" s="23"/>
    </row>
    <row r="100" spans="2:7" hidden="1" x14ac:dyDescent="0.25">
      <c r="B100" s="2" t="s">
        <v>217</v>
      </c>
      <c r="D100" s="2" t="s">
        <v>247</v>
      </c>
      <c r="E100" s="3">
        <v>4566696</v>
      </c>
      <c r="F100" s="7">
        <v>0.25</v>
      </c>
      <c r="G100" s="23"/>
    </row>
    <row r="101" spans="2:7" hidden="1" x14ac:dyDescent="0.25">
      <c r="D101" s="2" t="s">
        <v>94</v>
      </c>
      <c r="F101" s="7"/>
      <c r="G101" s="3">
        <v>0</v>
      </c>
    </row>
    <row r="102" spans="2:7" hidden="1" x14ac:dyDescent="0.25">
      <c r="D102" s="2" t="s">
        <v>202</v>
      </c>
      <c r="F102" s="7"/>
      <c r="G102" s="39">
        <v>0</v>
      </c>
    </row>
    <row r="103" spans="2:7" hidden="1" x14ac:dyDescent="0.25">
      <c r="D103" s="27" t="s">
        <v>248</v>
      </c>
      <c r="E103" s="28"/>
      <c r="F103" s="29"/>
      <c r="G103" s="28">
        <f>SUM(G101:G102)</f>
        <v>0</v>
      </c>
    </row>
    <row r="104" spans="2:7" hidden="1" x14ac:dyDescent="0.25">
      <c r="D104" s="2"/>
      <c r="G104" s="23"/>
    </row>
    <row r="105" spans="2:7" x14ac:dyDescent="0.25">
      <c r="B105" s="2" t="s">
        <v>23</v>
      </c>
      <c r="D105" s="2" t="s">
        <v>24</v>
      </c>
      <c r="E105" s="3">
        <v>4566696</v>
      </c>
      <c r="F105" s="7">
        <v>0.25</v>
      </c>
      <c r="G105" s="23"/>
    </row>
    <row r="106" spans="2:7" x14ac:dyDescent="0.25">
      <c r="D106" s="2" t="s">
        <v>94</v>
      </c>
      <c r="F106" s="7"/>
      <c r="G106" s="3">
        <v>5394256</v>
      </c>
    </row>
    <row r="107" spans="2:7" x14ac:dyDescent="0.25">
      <c r="D107" s="2" t="s">
        <v>202</v>
      </c>
      <c r="F107" s="7"/>
      <c r="G107" s="39">
        <v>324995</v>
      </c>
    </row>
    <row r="108" spans="2:7" hidden="1" x14ac:dyDescent="0.25">
      <c r="D108" s="2" t="s">
        <v>216</v>
      </c>
      <c r="F108" s="7"/>
      <c r="G108" s="39"/>
    </row>
    <row r="109" spans="2:7" x14ac:dyDescent="0.25">
      <c r="D109" s="27" t="s">
        <v>110</v>
      </c>
      <c r="E109" s="28"/>
      <c r="F109" s="29"/>
      <c r="G109" s="28">
        <f>SUM(G106:G108)</f>
        <v>5719251</v>
      </c>
    </row>
    <row r="110" spans="2:7" x14ac:dyDescent="0.25">
      <c r="D110" s="2"/>
      <c r="G110" s="23"/>
    </row>
    <row r="111" spans="2:7" x14ac:dyDescent="0.25">
      <c r="B111" s="2" t="s">
        <v>25</v>
      </c>
      <c r="D111" s="2" t="s">
        <v>26</v>
      </c>
      <c r="E111" s="3">
        <v>127480</v>
      </c>
      <c r="F111" s="7">
        <v>0.25</v>
      </c>
      <c r="G111" s="23"/>
    </row>
    <row r="112" spans="2:7" x14ac:dyDescent="0.25">
      <c r="D112" s="2" t="s">
        <v>94</v>
      </c>
      <c r="F112" s="7"/>
      <c r="G112" s="3">
        <v>233700</v>
      </c>
    </row>
    <row r="113" spans="2:7" x14ac:dyDescent="0.25">
      <c r="D113" s="2" t="s">
        <v>202</v>
      </c>
      <c r="F113" s="7"/>
      <c r="G113" s="39">
        <v>7500</v>
      </c>
    </row>
    <row r="114" spans="2:7" x14ac:dyDescent="0.25">
      <c r="D114" s="27" t="s">
        <v>111</v>
      </c>
      <c r="E114" s="28"/>
      <c r="F114" s="29"/>
      <c r="G114" s="28">
        <f>SUM(G111:G113)</f>
        <v>241200</v>
      </c>
    </row>
    <row r="115" spans="2:7" x14ac:dyDescent="0.25">
      <c r="D115" s="2"/>
      <c r="G115" s="23"/>
    </row>
    <row r="116" spans="2:7" x14ac:dyDescent="0.25">
      <c r="B116" s="2" t="s">
        <v>27</v>
      </c>
      <c r="D116" s="2" t="s">
        <v>118</v>
      </c>
      <c r="E116" s="3">
        <v>336009</v>
      </c>
      <c r="F116" s="7">
        <v>0.25</v>
      </c>
      <c r="G116" s="23"/>
    </row>
    <row r="117" spans="2:7" x14ac:dyDescent="0.25">
      <c r="D117" s="2" t="s">
        <v>94</v>
      </c>
      <c r="F117" s="7"/>
      <c r="G117" s="3">
        <v>183277</v>
      </c>
    </row>
    <row r="118" spans="2:7" x14ac:dyDescent="0.25">
      <c r="D118" s="2" t="s">
        <v>202</v>
      </c>
      <c r="F118" s="7"/>
      <c r="G118" s="39">
        <v>60490</v>
      </c>
    </row>
    <row r="119" spans="2:7" x14ac:dyDescent="0.25">
      <c r="D119" s="27" t="s">
        <v>119</v>
      </c>
      <c r="E119" s="28"/>
      <c r="F119" s="29"/>
      <c r="G119" s="28">
        <f>SUM(G117:G118)</f>
        <v>243767</v>
      </c>
    </row>
    <row r="120" spans="2:7" x14ac:dyDescent="0.25">
      <c r="D120" s="2" t="s">
        <v>225</v>
      </c>
      <c r="G120" s="23"/>
    </row>
    <row r="121" spans="2:7" x14ac:dyDescent="0.25">
      <c r="D121" s="2"/>
      <c r="G121" s="23"/>
    </row>
    <row r="122" spans="2:7" x14ac:dyDescent="0.25">
      <c r="B122" s="2" t="s">
        <v>28</v>
      </c>
      <c r="D122" s="2" t="s">
        <v>82</v>
      </c>
      <c r="E122" s="3">
        <v>144592</v>
      </c>
      <c r="F122" s="7">
        <v>0.25</v>
      </c>
      <c r="G122" s="23"/>
    </row>
    <row r="123" spans="2:7" x14ac:dyDescent="0.25">
      <c r="D123" s="2" t="s">
        <v>94</v>
      </c>
      <c r="F123" s="7"/>
      <c r="G123" s="3">
        <v>99928</v>
      </c>
    </row>
    <row r="124" spans="2:7" x14ac:dyDescent="0.25">
      <c r="D124" s="2" t="s">
        <v>202</v>
      </c>
      <c r="F124" s="7"/>
      <c r="G124" s="39">
        <v>23000</v>
      </c>
    </row>
    <row r="125" spans="2:7" x14ac:dyDescent="0.25">
      <c r="D125" s="2" t="s">
        <v>216</v>
      </c>
      <c r="F125" s="7"/>
      <c r="G125" s="39"/>
    </row>
    <row r="126" spans="2:7" x14ac:dyDescent="0.25">
      <c r="D126" s="27" t="s">
        <v>112</v>
      </c>
      <c r="E126" s="28"/>
      <c r="F126" s="29"/>
      <c r="G126" s="28">
        <f>SUM(G123:G125)</f>
        <v>122928</v>
      </c>
    </row>
    <row r="127" spans="2:7" x14ac:dyDescent="0.25">
      <c r="D127" s="2"/>
      <c r="G127" s="23"/>
    </row>
    <row r="128" spans="2:7" x14ac:dyDescent="0.25">
      <c r="B128" s="2" t="s">
        <v>29</v>
      </c>
      <c r="D128" s="2" t="s">
        <v>49</v>
      </c>
      <c r="E128" s="3">
        <v>228897</v>
      </c>
      <c r="F128" s="7">
        <v>0.25</v>
      </c>
      <c r="G128" s="23"/>
    </row>
    <row r="129" spans="2:7" x14ac:dyDescent="0.25">
      <c r="D129" s="2" t="s">
        <v>94</v>
      </c>
      <c r="F129" s="7"/>
      <c r="G129" s="3">
        <v>202378</v>
      </c>
    </row>
    <row r="130" spans="2:7" x14ac:dyDescent="0.25">
      <c r="D130" s="2" t="s">
        <v>202</v>
      </c>
      <c r="F130" s="7"/>
      <c r="G130" s="39">
        <v>19300</v>
      </c>
    </row>
    <row r="131" spans="2:7" x14ac:dyDescent="0.25">
      <c r="D131" s="27" t="s">
        <v>113</v>
      </c>
      <c r="E131" s="28"/>
      <c r="F131" s="29"/>
      <c r="G131" s="28">
        <f>SUM(G129:G130)</f>
        <v>221678</v>
      </c>
    </row>
    <row r="132" spans="2:7" x14ac:dyDescent="0.25">
      <c r="D132" s="2"/>
      <c r="G132" s="23"/>
    </row>
    <row r="133" spans="2:7" x14ac:dyDescent="0.25">
      <c r="B133" s="2" t="s">
        <v>30</v>
      </c>
      <c r="D133" s="2" t="s">
        <v>31</v>
      </c>
      <c r="E133" s="3">
        <v>75323</v>
      </c>
      <c r="F133" s="7">
        <v>0.25</v>
      </c>
      <c r="G133" s="23"/>
    </row>
    <row r="134" spans="2:7" x14ac:dyDescent="0.25">
      <c r="D134" s="2" t="s">
        <v>94</v>
      </c>
      <c r="F134" s="7"/>
      <c r="G134" s="3">
        <v>35169</v>
      </c>
    </row>
    <row r="135" spans="2:7" x14ac:dyDescent="0.25">
      <c r="D135" s="2" t="s">
        <v>202</v>
      </c>
      <c r="F135" s="7"/>
      <c r="G135" s="39">
        <v>32600</v>
      </c>
    </row>
    <row r="136" spans="2:7" x14ac:dyDescent="0.25">
      <c r="D136" s="27" t="s">
        <v>114</v>
      </c>
      <c r="E136" s="28"/>
      <c r="F136" s="29"/>
      <c r="G136" s="28">
        <f>SUM(G134:G135)</f>
        <v>67769</v>
      </c>
    </row>
    <row r="137" spans="2:7" x14ac:dyDescent="0.25">
      <c r="D137" s="2"/>
      <c r="G137" s="23"/>
    </row>
    <row r="138" spans="2:7" x14ac:dyDescent="0.25">
      <c r="B138" s="2" t="s">
        <v>32</v>
      </c>
      <c r="D138" s="2" t="s">
        <v>203</v>
      </c>
      <c r="E138" s="3">
        <v>7126</v>
      </c>
      <c r="F138" s="7">
        <v>0.25</v>
      </c>
      <c r="G138" s="23"/>
    </row>
    <row r="139" spans="2:7" x14ac:dyDescent="0.25">
      <c r="D139" s="2" t="s">
        <v>94</v>
      </c>
      <c r="F139" s="7"/>
      <c r="G139" s="3">
        <v>15579</v>
      </c>
    </row>
    <row r="140" spans="2:7" x14ac:dyDescent="0.25">
      <c r="D140" s="2" t="s">
        <v>202</v>
      </c>
      <c r="F140" s="7"/>
      <c r="G140" s="39">
        <v>10650</v>
      </c>
    </row>
    <row r="141" spans="2:7" x14ac:dyDescent="0.25">
      <c r="D141" s="27" t="s">
        <v>115</v>
      </c>
      <c r="E141" s="28"/>
      <c r="F141" s="29"/>
      <c r="G141" s="28">
        <f>SUM(G139:G140)</f>
        <v>26229</v>
      </c>
    </row>
    <row r="142" spans="2:7" x14ac:dyDescent="0.25">
      <c r="D142" s="2"/>
      <c r="G142" s="23"/>
    </row>
    <row r="143" spans="2:7" x14ac:dyDescent="0.25">
      <c r="B143" s="2" t="s">
        <v>34</v>
      </c>
      <c r="D143" s="2" t="s">
        <v>35</v>
      </c>
      <c r="E143" s="3">
        <v>444732</v>
      </c>
      <c r="F143" s="7">
        <v>0.25</v>
      </c>
      <c r="G143" s="23"/>
    </row>
    <row r="144" spans="2:7" x14ac:dyDescent="0.25">
      <c r="D144" s="2" t="s">
        <v>94</v>
      </c>
      <c r="F144" s="7"/>
      <c r="G144" s="3">
        <v>262600</v>
      </c>
    </row>
    <row r="145" spans="2:7" x14ac:dyDescent="0.25">
      <c r="D145" s="2" t="s">
        <v>202</v>
      </c>
      <c r="F145" s="7"/>
      <c r="G145" s="39">
        <v>74400</v>
      </c>
    </row>
    <row r="146" spans="2:7" hidden="1" x14ac:dyDescent="0.25">
      <c r="D146" s="2" t="s">
        <v>198</v>
      </c>
      <c r="F146" s="7"/>
      <c r="G146" s="39"/>
    </row>
    <row r="147" spans="2:7" x14ac:dyDescent="0.25">
      <c r="D147" s="27" t="s">
        <v>116</v>
      </c>
      <c r="E147" s="28"/>
      <c r="F147" s="29"/>
      <c r="G147" s="28">
        <f>SUM(G144:G146)</f>
        <v>337000</v>
      </c>
    </row>
    <row r="148" spans="2:7" x14ac:dyDescent="0.25">
      <c r="D148" s="2"/>
      <c r="G148" s="23"/>
    </row>
    <row r="149" spans="2:7" x14ac:dyDescent="0.25">
      <c r="B149" s="2" t="s">
        <v>36</v>
      </c>
      <c r="D149" s="2" t="s">
        <v>37</v>
      </c>
      <c r="E149" s="3">
        <v>381561</v>
      </c>
      <c r="F149" s="7">
        <v>0.25</v>
      </c>
      <c r="G149" s="23"/>
    </row>
    <row r="150" spans="2:7" x14ac:dyDescent="0.25">
      <c r="D150" s="2" t="s">
        <v>94</v>
      </c>
      <c r="F150" s="7"/>
      <c r="G150" s="3">
        <v>121600</v>
      </c>
    </row>
    <row r="151" spans="2:7" x14ac:dyDescent="0.25">
      <c r="D151" s="2" t="s">
        <v>202</v>
      </c>
      <c r="F151" s="7"/>
      <c r="G151" s="39">
        <v>212915</v>
      </c>
    </row>
    <row r="152" spans="2:7" x14ac:dyDescent="0.25">
      <c r="D152" s="2" t="s">
        <v>216</v>
      </c>
      <c r="F152" s="7"/>
      <c r="G152" s="39">
        <v>50000</v>
      </c>
    </row>
    <row r="153" spans="2:7" x14ac:dyDescent="0.25">
      <c r="D153" s="27" t="s">
        <v>117</v>
      </c>
      <c r="E153" s="28"/>
      <c r="F153" s="29"/>
      <c r="G153" s="32">
        <f>SUM(G150:G152)</f>
        <v>384515</v>
      </c>
    </row>
    <row r="154" spans="2:7" x14ac:dyDescent="0.25">
      <c r="D154" s="2"/>
      <c r="F154" s="7"/>
      <c r="G154" s="23"/>
    </row>
    <row r="155" spans="2:7" hidden="1" x14ac:dyDescent="0.25">
      <c r="B155" s="2" t="s">
        <v>229</v>
      </c>
      <c r="D155" s="2" t="s">
        <v>227</v>
      </c>
      <c r="E155" s="3">
        <v>381561</v>
      </c>
      <c r="F155" s="7">
        <v>0.25</v>
      </c>
      <c r="G155" s="23"/>
    </row>
    <row r="156" spans="2:7" hidden="1" x14ac:dyDescent="0.25">
      <c r="D156" s="2" t="s">
        <v>218</v>
      </c>
      <c r="F156" s="7"/>
      <c r="G156" s="3">
        <v>0</v>
      </c>
    </row>
    <row r="157" spans="2:7" hidden="1" x14ac:dyDescent="0.25">
      <c r="D157" s="27" t="s">
        <v>228</v>
      </c>
      <c r="E157" s="28"/>
      <c r="F157" s="29"/>
      <c r="G157" s="28">
        <f>SUM(G156:G156)</f>
        <v>0</v>
      </c>
    </row>
    <row r="158" spans="2:7" hidden="1" x14ac:dyDescent="0.25">
      <c r="D158" s="2"/>
      <c r="G158" s="23"/>
    </row>
    <row r="159" spans="2:7" x14ac:dyDescent="0.25">
      <c r="C159" s="30"/>
      <c r="D159" s="31" t="s">
        <v>38</v>
      </c>
      <c r="E159" s="36">
        <f>SUM(E22:E158)</f>
        <v>19522285</v>
      </c>
      <c r="F159" s="40"/>
      <c r="G159" s="33">
        <f>+G25+G31+G36+G41+G47+G52+G58+G64+G69+G74+G80+G86+G91+G98+G103+G109+G114+G119+G126+G131+G136+G141+G147+G153+G157</f>
        <v>17252851</v>
      </c>
    </row>
    <row r="160" spans="2:7" x14ac:dyDescent="0.25">
      <c r="D160" s="2"/>
      <c r="G160" s="23"/>
    </row>
    <row r="161" spans="2:7" x14ac:dyDescent="0.25">
      <c r="D161" s="4" t="s">
        <v>142</v>
      </c>
      <c r="G161" s="23"/>
    </row>
    <row r="162" spans="2:7" x14ac:dyDescent="0.25">
      <c r="D162" s="2"/>
      <c r="G162" s="23"/>
    </row>
    <row r="163" spans="2:7" x14ac:dyDescent="0.25">
      <c r="B163" s="2">
        <v>201</v>
      </c>
      <c r="D163" s="2" t="s">
        <v>249</v>
      </c>
      <c r="E163" s="3">
        <v>1366456</v>
      </c>
      <c r="F163" s="7">
        <v>0.25</v>
      </c>
      <c r="G163" s="23"/>
    </row>
    <row r="164" spans="2:7" hidden="1" x14ac:dyDescent="0.25">
      <c r="D164" s="2" t="s">
        <v>94</v>
      </c>
      <c r="F164" s="7"/>
      <c r="G164" s="34"/>
    </row>
    <row r="165" spans="2:7" x14ac:dyDescent="0.25">
      <c r="D165" s="2" t="s">
        <v>202</v>
      </c>
      <c r="F165" s="7"/>
      <c r="G165" s="35">
        <v>35000</v>
      </c>
    </row>
    <row r="166" spans="2:7" x14ac:dyDescent="0.25">
      <c r="D166" s="2" t="s">
        <v>216</v>
      </c>
      <c r="F166" s="7"/>
      <c r="G166" s="35">
        <v>1570000</v>
      </c>
    </row>
    <row r="167" spans="2:7" x14ac:dyDescent="0.25">
      <c r="D167" s="2" t="s">
        <v>198</v>
      </c>
      <c r="F167" s="7"/>
      <c r="G167" s="35">
        <v>1326770</v>
      </c>
    </row>
    <row r="168" spans="2:7" x14ac:dyDescent="0.25">
      <c r="D168" s="27" t="s">
        <v>251</v>
      </c>
      <c r="E168" s="28"/>
      <c r="F168" s="29"/>
      <c r="G168" s="28">
        <f>SUM(G164:G167)</f>
        <v>2931770</v>
      </c>
    </row>
    <row r="169" spans="2:7" x14ac:dyDescent="0.25">
      <c r="D169" s="2"/>
      <c r="F169" s="7"/>
      <c r="G169" s="46"/>
    </row>
    <row r="170" spans="2:7" x14ac:dyDescent="0.25">
      <c r="B170" s="2">
        <v>202</v>
      </c>
      <c r="D170" s="2" t="s">
        <v>89</v>
      </c>
      <c r="E170" s="3">
        <v>1366456</v>
      </c>
      <c r="F170" s="7">
        <v>0.25</v>
      </c>
      <c r="G170" s="23"/>
    </row>
    <row r="171" spans="2:7" x14ac:dyDescent="0.25">
      <c r="D171" s="2" t="s">
        <v>94</v>
      </c>
      <c r="F171" s="7"/>
      <c r="G171" s="34">
        <v>1018404</v>
      </c>
    </row>
    <row r="172" spans="2:7" x14ac:dyDescent="0.25">
      <c r="D172" s="2" t="s">
        <v>202</v>
      </c>
      <c r="F172" s="7"/>
      <c r="G172" s="35">
        <v>470530</v>
      </c>
    </row>
    <row r="173" spans="2:7" hidden="1" x14ac:dyDescent="0.25">
      <c r="D173" s="2" t="s">
        <v>216</v>
      </c>
      <c r="F173" s="7"/>
      <c r="G173" s="35"/>
    </row>
    <row r="174" spans="2:7" x14ac:dyDescent="0.25">
      <c r="D174" s="2" t="s">
        <v>198</v>
      </c>
      <c r="F174" s="7"/>
      <c r="G174" s="35">
        <v>83350</v>
      </c>
    </row>
    <row r="175" spans="2:7" x14ac:dyDescent="0.25">
      <c r="D175" s="27" t="s">
        <v>250</v>
      </c>
      <c r="E175" s="28"/>
      <c r="F175" s="29"/>
      <c r="G175" s="28">
        <f>SUM(G171:G174)</f>
        <v>1572284</v>
      </c>
    </row>
    <row r="176" spans="2:7" x14ac:dyDescent="0.25">
      <c r="D176" s="2"/>
      <c r="G176" s="23"/>
    </row>
    <row r="177" spans="2:7" x14ac:dyDescent="0.25">
      <c r="B177" s="2">
        <v>203</v>
      </c>
      <c r="D177" s="2" t="s">
        <v>39</v>
      </c>
      <c r="E177" s="3">
        <v>46000</v>
      </c>
      <c r="F177" s="7">
        <v>0.25</v>
      </c>
      <c r="G177" s="23"/>
    </row>
    <row r="178" spans="2:7" x14ac:dyDescent="0.25">
      <c r="D178" s="2" t="s">
        <v>94</v>
      </c>
      <c r="F178" s="7"/>
      <c r="G178" s="34">
        <v>73450</v>
      </c>
    </row>
    <row r="179" spans="2:7" x14ac:dyDescent="0.25">
      <c r="D179" s="2" t="s">
        <v>202</v>
      </c>
      <c r="F179" s="7"/>
      <c r="G179" s="35">
        <v>15</v>
      </c>
    </row>
    <row r="180" spans="2:7" x14ac:dyDescent="0.25">
      <c r="D180" s="27" t="s">
        <v>121</v>
      </c>
      <c r="E180" s="28"/>
      <c r="F180" s="29"/>
      <c r="G180" s="28">
        <f>SUM(G178:G179)</f>
        <v>73465</v>
      </c>
    </row>
    <row r="181" spans="2:7" x14ac:dyDescent="0.25">
      <c r="D181" s="2"/>
      <c r="F181" s="7"/>
      <c r="G181" s="23"/>
    </row>
    <row r="182" spans="2:7" x14ac:dyDescent="0.25">
      <c r="B182" s="2">
        <v>204</v>
      </c>
      <c r="D182" s="2" t="s">
        <v>168</v>
      </c>
      <c r="E182" s="3">
        <v>46000</v>
      </c>
      <c r="F182" s="7">
        <v>0.25</v>
      </c>
      <c r="G182" s="23"/>
    </row>
    <row r="183" spans="2:7" x14ac:dyDescent="0.25">
      <c r="D183" s="2" t="s">
        <v>202</v>
      </c>
      <c r="F183" s="7"/>
      <c r="G183" s="34">
        <v>32500</v>
      </c>
    </row>
    <row r="184" spans="2:7" x14ac:dyDescent="0.25">
      <c r="D184" s="2" t="s">
        <v>216</v>
      </c>
      <c r="F184" s="7"/>
      <c r="G184" s="35">
        <v>300000</v>
      </c>
    </row>
    <row r="185" spans="2:7" hidden="1" x14ac:dyDescent="0.25">
      <c r="D185" s="2" t="s">
        <v>198</v>
      </c>
      <c r="F185" s="7"/>
      <c r="G185" s="35"/>
    </row>
    <row r="186" spans="2:7" x14ac:dyDescent="0.25">
      <c r="D186" s="27" t="s">
        <v>172</v>
      </c>
      <c r="E186" s="28"/>
      <c r="F186" s="29"/>
      <c r="G186" s="28">
        <f>SUM(G183:G185)</f>
        <v>332500</v>
      </c>
    </row>
    <row r="187" spans="2:7" x14ac:dyDescent="0.25">
      <c r="D187" s="2"/>
      <c r="F187" s="7"/>
      <c r="G187" s="23"/>
    </row>
    <row r="188" spans="2:7" hidden="1" x14ac:dyDescent="0.25">
      <c r="B188" s="2">
        <v>205</v>
      </c>
      <c r="D188" s="2" t="s">
        <v>208</v>
      </c>
      <c r="E188" s="3">
        <v>46000</v>
      </c>
      <c r="F188" s="7">
        <v>0.25</v>
      </c>
      <c r="G188" s="23"/>
    </row>
    <row r="189" spans="2:7" hidden="1" x14ac:dyDescent="0.25">
      <c r="D189" s="2" t="s">
        <v>202</v>
      </c>
      <c r="F189" s="7"/>
      <c r="G189" s="34">
        <v>0</v>
      </c>
    </row>
    <row r="190" spans="2:7" hidden="1" x14ac:dyDescent="0.25">
      <c r="D190" s="2" t="s">
        <v>201</v>
      </c>
      <c r="F190" s="7"/>
      <c r="G190" s="47">
        <v>0</v>
      </c>
    </row>
    <row r="191" spans="2:7" hidden="1" x14ac:dyDescent="0.25">
      <c r="D191" s="27" t="s">
        <v>209</v>
      </c>
      <c r="E191" s="28"/>
      <c r="F191" s="29"/>
      <c r="G191" s="28">
        <f>SUM(G189:G190)</f>
        <v>0</v>
      </c>
    </row>
    <row r="192" spans="2:7" hidden="1" x14ac:dyDescent="0.25">
      <c r="D192" s="2"/>
      <c r="F192" s="7"/>
      <c r="G192" s="23"/>
    </row>
    <row r="193" spans="2:7" x14ac:dyDescent="0.25">
      <c r="B193" s="2">
        <v>206</v>
      </c>
      <c r="D193" s="2" t="s">
        <v>160</v>
      </c>
      <c r="F193" s="7"/>
      <c r="G193" s="23"/>
    </row>
    <row r="194" spans="2:7" x14ac:dyDescent="0.25">
      <c r="D194" s="2" t="s">
        <v>202</v>
      </c>
      <c r="F194" s="7"/>
      <c r="G194" s="3">
        <v>5000</v>
      </c>
    </row>
    <row r="195" spans="2:7" hidden="1" x14ac:dyDescent="0.25">
      <c r="D195" s="2" t="s">
        <v>201</v>
      </c>
      <c r="F195" s="7"/>
      <c r="G195" s="39"/>
    </row>
    <row r="196" spans="2:7" x14ac:dyDescent="0.25">
      <c r="D196" s="2" t="s">
        <v>198</v>
      </c>
      <c r="F196" s="7"/>
      <c r="G196" s="39">
        <v>231100</v>
      </c>
    </row>
    <row r="197" spans="2:7" x14ac:dyDescent="0.25">
      <c r="D197" s="27" t="s">
        <v>161</v>
      </c>
      <c r="E197" s="28"/>
      <c r="F197" s="29"/>
      <c r="G197" s="28">
        <f>SUM(G194:G196)</f>
        <v>236100</v>
      </c>
    </row>
    <row r="198" spans="2:7" x14ac:dyDescent="0.25">
      <c r="D198" s="2"/>
      <c r="F198" s="7"/>
      <c r="G198" s="23"/>
    </row>
    <row r="199" spans="2:7" x14ac:dyDescent="0.25">
      <c r="B199" s="2">
        <v>207</v>
      </c>
      <c r="D199" s="2" t="s">
        <v>230</v>
      </c>
      <c r="F199" s="7"/>
      <c r="G199" s="23"/>
    </row>
    <row r="200" spans="2:7" hidden="1" x14ac:dyDescent="0.25">
      <c r="D200" s="2" t="s">
        <v>94</v>
      </c>
      <c r="F200" s="7"/>
      <c r="G200" s="3">
        <v>0</v>
      </c>
    </row>
    <row r="201" spans="2:7" x14ac:dyDescent="0.25">
      <c r="D201" s="2" t="s">
        <v>202</v>
      </c>
      <c r="F201" s="7"/>
      <c r="G201" s="39">
        <v>3000</v>
      </c>
    </row>
    <row r="202" spans="2:7" hidden="1" x14ac:dyDescent="0.25">
      <c r="D202" s="2" t="s">
        <v>216</v>
      </c>
      <c r="F202" s="7"/>
      <c r="G202" s="39">
        <v>0</v>
      </c>
    </row>
    <row r="203" spans="2:7" x14ac:dyDescent="0.25">
      <c r="D203" s="27" t="s">
        <v>236</v>
      </c>
      <c r="E203" s="28"/>
      <c r="F203" s="29"/>
      <c r="G203" s="28">
        <f>SUM(G200:G202)</f>
        <v>3000</v>
      </c>
    </row>
    <row r="204" spans="2:7" x14ac:dyDescent="0.25">
      <c r="D204" s="2"/>
      <c r="F204" s="7"/>
      <c r="G204" s="23"/>
    </row>
    <row r="205" spans="2:7" x14ac:dyDescent="0.25">
      <c r="B205" s="2">
        <v>208</v>
      </c>
      <c r="D205" s="2" t="s">
        <v>231</v>
      </c>
      <c r="F205" s="7"/>
      <c r="G205" s="23"/>
    </row>
    <row r="206" spans="2:7" x14ac:dyDescent="0.25">
      <c r="D206" s="2" t="s">
        <v>94</v>
      </c>
      <c r="F206" s="7"/>
      <c r="G206" s="34">
        <v>50556</v>
      </c>
    </row>
    <row r="207" spans="2:7" x14ac:dyDescent="0.25">
      <c r="D207" s="2" t="s">
        <v>202</v>
      </c>
      <c r="F207" s="7"/>
      <c r="G207" s="35">
        <v>259000</v>
      </c>
    </row>
    <row r="208" spans="2:7" hidden="1" x14ac:dyDescent="0.25">
      <c r="D208" s="2" t="s">
        <v>201</v>
      </c>
      <c r="F208" s="7"/>
      <c r="G208" s="35"/>
    </row>
    <row r="209" spans="2:7" x14ac:dyDescent="0.25">
      <c r="D209" s="27" t="s">
        <v>237</v>
      </c>
      <c r="E209" s="28"/>
      <c r="F209" s="29"/>
      <c r="G209" s="28">
        <f>SUM(G206:G208)</f>
        <v>309556</v>
      </c>
    </row>
    <row r="210" spans="2:7" x14ac:dyDescent="0.25">
      <c r="D210" s="2"/>
      <c r="F210" s="7"/>
      <c r="G210" s="23"/>
    </row>
    <row r="211" spans="2:7" x14ac:dyDescent="0.25">
      <c r="B211" s="2">
        <v>209</v>
      </c>
      <c r="D211" s="2" t="s">
        <v>239</v>
      </c>
      <c r="F211" s="7"/>
      <c r="G211" s="23"/>
    </row>
    <row r="212" spans="2:7" x14ac:dyDescent="0.25">
      <c r="D212" s="2" t="s">
        <v>94</v>
      </c>
      <c r="F212" s="7"/>
      <c r="G212" s="34">
        <v>78625</v>
      </c>
    </row>
    <row r="213" spans="2:7" x14ac:dyDescent="0.25">
      <c r="D213" s="2" t="s">
        <v>202</v>
      </c>
      <c r="F213" s="7"/>
      <c r="G213" s="35">
        <v>545000</v>
      </c>
    </row>
    <row r="214" spans="2:7" hidden="1" x14ac:dyDescent="0.25">
      <c r="D214" s="2" t="s">
        <v>201</v>
      </c>
      <c r="F214" s="7"/>
      <c r="G214" s="35"/>
    </row>
    <row r="215" spans="2:7" x14ac:dyDescent="0.25">
      <c r="D215" s="27" t="s">
        <v>238</v>
      </c>
      <c r="E215" s="28"/>
      <c r="F215" s="29"/>
      <c r="G215" s="28">
        <f>SUM(G212:G214)</f>
        <v>623625</v>
      </c>
    </row>
    <row r="216" spans="2:7" x14ac:dyDescent="0.25">
      <c r="D216" s="2"/>
      <c r="G216" s="23"/>
    </row>
    <row r="217" spans="2:7" x14ac:dyDescent="0.25">
      <c r="B217" s="2">
        <v>210</v>
      </c>
      <c r="D217" s="2" t="s">
        <v>40</v>
      </c>
      <c r="E217" s="3">
        <v>35490</v>
      </c>
      <c r="F217" s="7">
        <v>0.25</v>
      </c>
      <c r="G217" s="1"/>
    </row>
    <row r="218" spans="2:7" hidden="1" x14ac:dyDescent="0.25">
      <c r="D218" s="2" t="s">
        <v>94</v>
      </c>
      <c r="F218" s="7"/>
      <c r="G218" s="34"/>
    </row>
    <row r="219" spans="2:7" x14ac:dyDescent="0.25">
      <c r="D219" s="2" t="s">
        <v>202</v>
      </c>
      <c r="F219" s="7"/>
      <c r="G219" s="35">
        <v>347500</v>
      </c>
    </row>
    <row r="220" spans="2:7" hidden="1" x14ac:dyDescent="0.25">
      <c r="D220" s="2" t="s">
        <v>216</v>
      </c>
      <c r="F220" s="7"/>
      <c r="G220" s="39">
        <v>0</v>
      </c>
    </row>
    <row r="221" spans="2:7" x14ac:dyDescent="0.25">
      <c r="D221" s="27" t="s">
        <v>122</v>
      </c>
      <c r="E221" s="28"/>
      <c r="F221" s="29"/>
      <c r="G221" s="28">
        <f>SUM(G218:G220)</f>
        <v>347500</v>
      </c>
    </row>
    <row r="222" spans="2:7" x14ac:dyDescent="0.25">
      <c r="D222" s="2"/>
      <c r="F222" s="7"/>
      <c r="G222" s="23"/>
    </row>
    <row r="223" spans="2:7" x14ac:dyDescent="0.25">
      <c r="B223" s="2">
        <v>211</v>
      </c>
      <c r="D223" s="2" t="s">
        <v>232</v>
      </c>
      <c r="F223" s="7"/>
      <c r="G223" s="23"/>
    </row>
    <row r="224" spans="2:7" hidden="1" x14ac:dyDescent="0.25">
      <c r="D224" s="2" t="s">
        <v>94</v>
      </c>
      <c r="F224" s="7"/>
      <c r="G224" s="34">
        <v>0</v>
      </c>
    </row>
    <row r="225" spans="2:7" x14ac:dyDescent="0.25">
      <c r="D225" s="2" t="s">
        <v>202</v>
      </c>
      <c r="F225" s="7"/>
      <c r="G225" s="3">
        <v>1000000</v>
      </c>
    </row>
    <row r="226" spans="2:7" x14ac:dyDescent="0.25">
      <c r="D226" s="2" t="s">
        <v>216</v>
      </c>
      <c r="F226" s="7"/>
      <c r="G226" s="35">
        <v>250000</v>
      </c>
    </row>
    <row r="227" spans="2:7" hidden="1" x14ac:dyDescent="0.25">
      <c r="D227" s="2" t="s">
        <v>198</v>
      </c>
      <c r="F227" s="7"/>
      <c r="G227" s="35">
        <v>0</v>
      </c>
    </row>
    <row r="228" spans="2:7" x14ac:dyDescent="0.25">
      <c r="D228" s="27" t="s">
        <v>240</v>
      </c>
      <c r="E228" s="28"/>
      <c r="F228" s="29"/>
      <c r="G228" s="28">
        <f>SUM(G224:G227)</f>
        <v>1250000</v>
      </c>
    </row>
    <row r="229" spans="2:7" x14ac:dyDescent="0.25">
      <c r="D229" s="2" t="s">
        <v>226</v>
      </c>
      <c r="G229" s="23"/>
    </row>
    <row r="230" spans="2:7" x14ac:dyDescent="0.25">
      <c r="D230" s="2"/>
      <c r="G230" s="23"/>
    </row>
    <row r="231" spans="2:7" hidden="1" x14ac:dyDescent="0.25">
      <c r="B231" s="2">
        <v>212</v>
      </c>
      <c r="D231" s="2" t="s">
        <v>165</v>
      </c>
      <c r="G231" s="23"/>
    </row>
    <row r="232" spans="2:7" hidden="1" x14ac:dyDescent="0.25">
      <c r="D232" s="2" t="s">
        <v>94</v>
      </c>
      <c r="G232" s="3">
        <v>0</v>
      </c>
    </row>
    <row r="233" spans="2:7" hidden="1" x14ac:dyDescent="0.25">
      <c r="D233" s="2" t="s">
        <v>202</v>
      </c>
      <c r="G233" s="48">
        <v>0</v>
      </c>
    </row>
    <row r="234" spans="2:7" hidden="1" x14ac:dyDescent="0.25">
      <c r="D234" s="27" t="s">
        <v>171</v>
      </c>
      <c r="E234" s="28"/>
      <c r="F234" s="30"/>
      <c r="G234" s="28">
        <f>SUM(G232:G233)</f>
        <v>0</v>
      </c>
    </row>
    <row r="235" spans="2:7" hidden="1" x14ac:dyDescent="0.25">
      <c r="D235" s="2"/>
      <c r="G235" s="23"/>
    </row>
    <row r="236" spans="2:7" x14ac:dyDescent="0.25">
      <c r="B236" s="2">
        <v>214</v>
      </c>
      <c r="D236" s="2" t="s">
        <v>252</v>
      </c>
      <c r="G236" s="23"/>
    </row>
    <row r="237" spans="2:7" x14ac:dyDescent="0.25">
      <c r="D237" s="2" t="s">
        <v>202</v>
      </c>
      <c r="G237" s="48">
        <v>88000</v>
      </c>
    </row>
    <row r="238" spans="2:7" x14ac:dyDescent="0.25">
      <c r="D238" s="27" t="s">
        <v>253</v>
      </c>
      <c r="E238" s="28"/>
      <c r="F238" s="30"/>
      <c r="G238" s="28">
        <f>SUM(G236:G237)</f>
        <v>88000</v>
      </c>
    </row>
    <row r="239" spans="2:7" x14ac:dyDescent="0.25">
      <c r="D239" s="2"/>
      <c r="G239" s="23"/>
    </row>
    <row r="240" spans="2:7" x14ac:dyDescent="0.25">
      <c r="B240" s="2">
        <v>219</v>
      </c>
      <c r="D240" s="2" t="s">
        <v>41</v>
      </c>
      <c r="E240" s="3">
        <v>199749</v>
      </c>
      <c r="F240" s="7">
        <v>0.25</v>
      </c>
      <c r="G240" s="23"/>
    </row>
    <row r="241" spans="2:7" hidden="1" x14ac:dyDescent="0.25">
      <c r="D241" s="2" t="s">
        <v>94</v>
      </c>
      <c r="F241" s="7"/>
      <c r="G241" s="34">
        <v>0</v>
      </c>
    </row>
    <row r="242" spans="2:7" x14ac:dyDescent="0.25">
      <c r="D242" s="2" t="s">
        <v>202</v>
      </c>
      <c r="F242" s="7"/>
      <c r="G242" s="3">
        <v>270000</v>
      </c>
    </row>
    <row r="243" spans="2:7" x14ac:dyDescent="0.25">
      <c r="D243" s="2" t="s">
        <v>218</v>
      </c>
      <c r="F243" s="7"/>
      <c r="G243" s="35">
        <v>11700000</v>
      </c>
    </row>
    <row r="244" spans="2:7" x14ac:dyDescent="0.25">
      <c r="D244" s="27" t="s">
        <v>123</v>
      </c>
      <c r="E244" s="28"/>
      <c r="F244" s="29"/>
      <c r="G244" s="28">
        <f>SUM(G241:G243)</f>
        <v>11970000</v>
      </c>
    </row>
    <row r="245" spans="2:7" x14ac:dyDescent="0.25">
      <c r="D245" s="2"/>
      <c r="F245" s="7"/>
      <c r="G245" s="23"/>
    </row>
    <row r="246" spans="2:7" x14ac:dyDescent="0.25">
      <c r="B246" s="2">
        <v>220</v>
      </c>
      <c r="D246" s="2" t="s">
        <v>158</v>
      </c>
      <c r="F246" s="7"/>
      <c r="G246" s="23"/>
    </row>
    <row r="247" spans="2:7" x14ac:dyDescent="0.25">
      <c r="D247" s="2" t="s">
        <v>202</v>
      </c>
      <c r="G247" s="3">
        <v>175000</v>
      </c>
    </row>
    <row r="248" spans="2:7" x14ac:dyDescent="0.25">
      <c r="D248" s="27" t="s">
        <v>159</v>
      </c>
      <c r="E248" s="28"/>
      <c r="F248" s="30"/>
      <c r="G248" s="28">
        <f>SUM(G247:G247)</f>
        <v>175000</v>
      </c>
    </row>
    <row r="249" spans="2:7" x14ac:dyDescent="0.25">
      <c r="D249" s="2"/>
      <c r="G249" s="23"/>
    </row>
    <row r="250" spans="2:7" x14ac:dyDescent="0.25">
      <c r="B250" s="2">
        <v>221</v>
      </c>
      <c r="D250" s="2" t="s">
        <v>74</v>
      </c>
      <c r="E250" s="3">
        <v>222396</v>
      </c>
      <c r="F250" s="7">
        <v>0.25</v>
      </c>
      <c r="G250" s="23"/>
    </row>
    <row r="251" spans="2:7" x14ac:dyDescent="0.25">
      <c r="D251" s="2" t="s">
        <v>94</v>
      </c>
      <c r="F251" s="7"/>
      <c r="G251" s="3">
        <v>15020</v>
      </c>
    </row>
    <row r="252" spans="2:7" x14ac:dyDescent="0.25">
      <c r="D252" s="2" t="s">
        <v>202</v>
      </c>
      <c r="F252" s="7"/>
      <c r="G252" s="35">
        <v>51250</v>
      </c>
    </row>
    <row r="253" spans="2:7" hidden="1" x14ac:dyDescent="0.25">
      <c r="D253" s="2" t="s">
        <v>198</v>
      </c>
      <c r="F253" s="7"/>
      <c r="G253" s="35">
        <v>0</v>
      </c>
    </row>
    <row r="254" spans="2:7" x14ac:dyDescent="0.25">
      <c r="D254" s="27" t="s">
        <v>124</v>
      </c>
      <c r="E254" s="28"/>
      <c r="F254" s="29"/>
      <c r="G254" s="28">
        <f>SUM(G251:G253)</f>
        <v>66270</v>
      </c>
    </row>
    <row r="255" spans="2:7" x14ac:dyDescent="0.25">
      <c r="D255" s="2"/>
      <c r="G255" s="23"/>
    </row>
    <row r="256" spans="2:7" hidden="1" x14ac:dyDescent="0.25">
      <c r="B256" s="2">
        <v>222</v>
      </c>
      <c r="D256" s="2" t="s">
        <v>205</v>
      </c>
      <c r="E256" s="3">
        <v>222396</v>
      </c>
      <c r="F256" s="7">
        <v>0.25</v>
      </c>
      <c r="G256" s="23"/>
    </row>
    <row r="257" spans="2:7" hidden="1" x14ac:dyDescent="0.25">
      <c r="D257" s="2" t="s">
        <v>202</v>
      </c>
      <c r="F257" s="7"/>
    </row>
    <row r="258" spans="2:7" hidden="1" x14ac:dyDescent="0.25">
      <c r="D258" s="2" t="s">
        <v>201</v>
      </c>
      <c r="F258" s="7"/>
      <c r="G258" s="39"/>
    </row>
    <row r="259" spans="2:7" hidden="1" x14ac:dyDescent="0.25">
      <c r="D259" s="27" t="s">
        <v>124</v>
      </c>
      <c r="E259" s="28"/>
      <c r="F259" s="29"/>
      <c r="G259" s="28">
        <f>SUM(G257:G258)</f>
        <v>0</v>
      </c>
    </row>
    <row r="260" spans="2:7" hidden="1" x14ac:dyDescent="0.25">
      <c r="D260" s="2"/>
      <c r="G260" s="23"/>
    </row>
    <row r="261" spans="2:7" hidden="1" x14ac:dyDescent="0.25">
      <c r="B261" s="2">
        <v>230</v>
      </c>
      <c r="D261" s="2" t="s">
        <v>169</v>
      </c>
      <c r="F261" s="7"/>
      <c r="G261" s="23"/>
    </row>
    <row r="262" spans="2:7" hidden="1" x14ac:dyDescent="0.25">
      <c r="D262" s="2" t="s">
        <v>94</v>
      </c>
      <c r="F262" s="7"/>
      <c r="G262" s="3">
        <v>0</v>
      </c>
    </row>
    <row r="263" spans="2:7" hidden="1" x14ac:dyDescent="0.25">
      <c r="D263" s="2" t="s">
        <v>202</v>
      </c>
      <c r="F263" s="7"/>
    </row>
    <row r="264" spans="2:7" hidden="1" x14ac:dyDescent="0.25">
      <c r="D264" s="27" t="s">
        <v>170</v>
      </c>
      <c r="E264" s="28"/>
      <c r="F264" s="29"/>
      <c r="G264" s="28">
        <f>SUM(G262:G263)</f>
        <v>0</v>
      </c>
    </row>
    <row r="265" spans="2:7" hidden="1" x14ac:dyDescent="0.25">
      <c r="D265" s="2"/>
      <c r="G265" s="23"/>
    </row>
    <row r="266" spans="2:7" hidden="1" x14ac:dyDescent="0.25">
      <c r="B266" s="2">
        <v>231</v>
      </c>
      <c r="D266" s="2" t="s">
        <v>162</v>
      </c>
      <c r="F266" s="7"/>
      <c r="G266" s="23"/>
    </row>
    <row r="267" spans="2:7" hidden="1" x14ac:dyDescent="0.25">
      <c r="D267" s="2" t="s">
        <v>94</v>
      </c>
      <c r="F267" s="7"/>
      <c r="G267" s="3">
        <v>0</v>
      </c>
    </row>
    <row r="268" spans="2:7" hidden="1" x14ac:dyDescent="0.25">
      <c r="D268" s="2" t="s">
        <v>202</v>
      </c>
      <c r="F268" s="7"/>
      <c r="G268" s="48"/>
    </row>
    <row r="269" spans="2:7" hidden="1" x14ac:dyDescent="0.25">
      <c r="D269" s="27" t="s">
        <v>163</v>
      </c>
      <c r="E269" s="28"/>
      <c r="F269" s="29"/>
      <c r="G269" s="28">
        <f>SUM(G267:G268)</f>
        <v>0</v>
      </c>
    </row>
    <row r="270" spans="2:7" hidden="1" x14ac:dyDescent="0.25">
      <c r="D270" s="2"/>
      <c r="G270" s="23"/>
    </row>
    <row r="271" spans="2:7" hidden="1" x14ac:dyDescent="0.25">
      <c r="B271" s="2">
        <v>232</v>
      </c>
      <c r="D271" s="2" t="s">
        <v>219</v>
      </c>
      <c r="E271" s="3">
        <v>36530</v>
      </c>
      <c r="F271" s="7">
        <v>0.25</v>
      </c>
      <c r="G271" s="23"/>
    </row>
    <row r="272" spans="2:7" hidden="1" x14ac:dyDescent="0.25">
      <c r="D272" s="2" t="s">
        <v>94</v>
      </c>
      <c r="F272" s="7"/>
      <c r="G272" s="3">
        <v>0</v>
      </c>
    </row>
    <row r="273" spans="2:7" hidden="1" x14ac:dyDescent="0.25">
      <c r="D273" s="2" t="s">
        <v>202</v>
      </c>
      <c r="F273" s="7"/>
      <c r="G273" s="48"/>
    </row>
    <row r="274" spans="2:7" hidden="1" x14ac:dyDescent="0.25">
      <c r="D274" s="27" t="s">
        <v>220</v>
      </c>
      <c r="E274" s="28"/>
      <c r="F274" s="29"/>
      <c r="G274" s="28">
        <f>SUM(G272:G273)</f>
        <v>0</v>
      </c>
    </row>
    <row r="275" spans="2:7" hidden="1" x14ac:dyDescent="0.25">
      <c r="D275" s="2"/>
      <c r="G275" s="23"/>
    </row>
    <row r="276" spans="2:7" hidden="1" x14ac:dyDescent="0.25">
      <c r="B276" s="2">
        <v>234</v>
      </c>
      <c r="D276" s="2" t="s">
        <v>221</v>
      </c>
      <c r="E276" s="3">
        <v>36530</v>
      </c>
      <c r="F276" s="7">
        <v>0.25</v>
      </c>
      <c r="G276" s="23"/>
    </row>
    <row r="277" spans="2:7" hidden="1" x14ac:dyDescent="0.25">
      <c r="D277" s="2" t="s">
        <v>202</v>
      </c>
      <c r="F277" s="7"/>
      <c r="G277" s="48"/>
    </row>
    <row r="278" spans="2:7" hidden="1" x14ac:dyDescent="0.25">
      <c r="D278" s="2" t="s">
        <v>216</v>
      </c>
      <c r="F278" s="7"/>
      <c r="G278" s="39"/>
    </row>
    <row r="279" spans="2:7" hidden="1" x14ac:dyDescent="0.25">
      <c r="D279" s="2" t="s">
        <v>198</v>
      </c>
      <c r="F279" s="7"/>
      <c r="G279" s="39"/>
    </row>
    <row r="280" spans="2:7" hidden="1" x14ac:dyDescent="0.25">
      <c r="D280" s="27" t="s">
        <v>222</v>
      </c>
      <c r="E280" s="28"/>
      <c r="F280" s="29"/>
      <c r="G280" s="28">
        <f>SUM(G277:G279)</f>
        <v>0</v>
      </c>
    </row>
    <row r="281" spans="2:7" hidden="1" x14ac:dyDescent="0.25">
      <c r="D281" s="2"/>
      <c r="G281" s="23"/>
    </row>
    <row r="282" spans="2:7" x14ac:dyDescent="0.25">
      <c r="B282" s="2">
        <v>235</v>
      </c>
      <c r="D282" s="2" t="s">
        <v>42</v>
      </c>
      <c r="E282" s="3">
        <v>36530</v>
      </c>
      <c r="F282" s="7">
        <v>0.25</v>
      </c>
      <c r="G282" s="23"/>
    </row>
    <row r="283" spans="2:7" x14ac:dyDescent="0.25">
      <c r="D283" s="2" t="s">
        <v>94</v>
      </c>
      <c r="F283" s="7"/>
      <c r="G283" s="3">
        <v>41455</v>
      </c>
    </row>
    <row r="284" spans="2:7" x14ac:dyDescent="0.25">
      <c r="D284" s="2" t="s">
        <v>202</v>
      </c>
      <c r="F284" s="7"/>
      <c r="G284" s="39">
        <v>64150</v>
      </c>
    </row>
    <row r="285" spans="2:7" x14ac:dyDescent="0.25">
      <c r="D285" s="2" t="s">
        <v>216</v>
      </c>
      <c r="F285" s="7"/>
      <c r="G285" s="39">
        <v>135000</v>
      </c>
    </row>
    <row r="286" spans="2:7" x14ac:dyDescent="0.25">
      <c r="D286" s="27" t="s">
        <v>125</v>
      </c>
      <c r="E286" s="28"/>
      <c r="F286" s="29"/>
      <c r="G286" s="28">
        <f>SUM(G283:G285)</f>
        <v>240605</v>
      </c>
    </row>
    <row r="287" spans="2:7" x14ac:dyDescent="0.25">
      <c r="D287" s="2"/>
      <c r="G287" s="23"/>
    </row>
    <row r="288" spans="2:7" x14ac:dyDescent="0.25">
      <c r="B288" s="2">
        <v>237</v>
      </c>
      <c r="D288" s="2" t="s">
        <v>173</v>
      </c>
      <c r="E288" s="3">
        <v>36530</v>
      </c>
      <c r="F288" s="7">
        <v>0.25</v>
      </c>
      <c r="G288" s="23"/>
    </row>
    <row r="289" spans="2:7" hidden="1" x14ac:dyDescent="0.25">
      <c r="D289" s="2" t="s">
        <v>202</v>
      </c>
      <c r="F289" s="7"/>
      <c r="G289" s="48"/>
    </row>
    <row r="290" spans="2:7" x14ac:dyDescent="0.25">
      <c r="D290" s="2" t="s">
        <v>216</v>
      </c>
      <c r="F290" s="7"/>
      <c r="G290" s="39">
        <v>38000</v>
      </c>
    </row>
    <row r="291" spans="2:7" x14ac:dyDescent="0.25">
      <c r="D291" s="27" t="s">
        <v>174</v>
      </c>
      <c r="E291" s="28"/>
      <c r="F291" s="29"/>
      <c r="G291" s="28">
        <f>SUM(G289:G290)</f>
        <v>38000</v>
      </c>
    </row>
    <row r="292" spans="2:7" x14ac:dyDescent="0.25">
      <c r="G292" s="23"/>
    </row>
    <row r="293" spans="2:7" x14ac:dyDescent="0.25">
      <c r="B293" s="2">
        <v>238</v>
      </c>
      <c r="D293" s="2" t="s">
        <v>276</v>
      </c>
      <c r="E293" s="3">
        <v>36530</v>
      </c>
      <c r="F293" s="7">
        <v>0.25</v>
      </c>
      <c r="G293" s="23"/>
    </row>
    <row r="294" spans="2:7" x14ac:dyDescent="0.25">
      <c r="D294" s="2" t="s">
        <v>202</v>
      </c>
      <c r="F294" s="7"/>
      <c r="G294" s="3">
        <v>1300</v>
      </c>
    </row>
    <row r="295" spans="2:7" hidden="1" x14ac:dyDescent="0.25">
      <c r="D295" s="2" t="s">
        <v>201</v>
      </c>
      <c r="F295" s="7"/>
      <c r="G295" s="39">
        <v>0</v>
      </c>
    </row>
    <row r="296" spans="2:7" x14ac:dyDescent="0.25">
      <c r="D296" s="27" t="s">
        <v>277</v>
      </c>
      <c r="E296" s="28"/>
      <c r="F296" s="29"/>
      <c r="G296" s="28">
        <f>SUM(G294:G295)</f>
        <v>1300</v>
      </c>
    </row>
    <row r="297" spans="2:7" x14ac:dyDescent="0.25">
      <c r="D297" s="2"/>
      <c r="G297" s="23"/>
    </row>
    <row r="298" spans="2:7" x14ac:dyDescent="0.25">
      <c r="B298" s="2">
        <v>240</v>
      </c>
      <c r="D298" s="2" t="s">
        <v>192</v>
      </c>
      <c r="E298" s="3">
        <v>36530</v>
      </c>
      <c r="F298" s="7">
        <v>0.25</v>
      </c>
      <c r="G298" s="23"/>
    </row>
    <row r="299" spans="2:7" x14ac:dyDescent="0.25">
      <c r="D299" s="2" t="s">
        <v>202</v>
      </c>
      <c r="F299" s="7"/>
      <c r="G299" s="3">
        <v>1000</v>
      </c>
    </row>
    <row r="300" spans="2:7" hidden="1" x14ac:dyDescent="0.25">
      <c r="D300" s="2" t="s">
        <v>201</v>
      </c>
      <c r="F300" s="7"/>
      <c r="G300" s="39"/>
    </row>
    <row r="301" spans="2:7" hidden="1" x14ac:dyDescent="0.25">
      <c r="D301" s="2" t="s">
        <v>218</v>
      </c>
      <c r="F301" s="7"/>
      <c r="G301" s="39"/>
    </row>
    <row r="302" spans="2:7" x14ac:dyDescent="0.25">
      <c r="D302" s="27" t="s">
        <v>176</v>
      </c>
      <c r="E302" s="28"/>
      <c r="F302" s="29"/>
      <c r="G302" s="28">
        <f>SUM(G299:G301)</f>
        <v>1000</v>
      </c>
    </row>
    <row r="303" spans="2:7" x14ac:dyDescent="0.25">
      <c r="D303" s="2"/>
      <c r="G303" s="23"/>
    </row>
    <row r="304" spans="2:7" x14ac:dyDescent="0.25">
      <c r="B304" s="2">
        <v>241</v>
      </c>
      <c r="D304" s="2" t="s">
        <v>177</v>
      </c>
      <c r="G304" s="25"/>
    </row>
    <row r="305" spans="2:7" x14ac:dyDescent="0.25">
      <c r="D305" s="2" t="s">
        <v>202</v>
      </c>
      <c r="G305" s="3">
        <v>1200</v>
      </c>
    </row>
    <row r="306" spans="2:7" x14ac:dyDescent="0.25">
      <c r="D306" s="2" t="s">
        <v>218</v>
      </c>
      <c r="F306" s="7"/>
      <c r="G306" s="39">
        <v>115000</v>
      </c>
    </row>
    <row r="307" spans="2:7" x14ac:dyDescent="0.25">
      <c r="D307" s="27" t="s">
        <v>178</v>
      </c>
      <c r="E307" s="28"/>
      <c r="F307" s="30"/>
      <c r="G307" s="28">
        <f>SUM(G305:G306)</f>
        <v>116200</v>
      </c>
    </row>
    <row r="308" spans="2:7" x14ac:dyDescent="0.25">
      <c r="D308" s="2"/>
      <c r="G308" s="23"/>
    </row>
    <row r="309" spans="2:7" x14ac:dyDescent="0.25">
      <c r="B309" s="2">
        <v>242</v>
      </c>
      <c r="D309" s="2" t="s">
        <v>206</v>
      </c>
      <c r="E309" s="3">
        <v>24000</v>
      </c>
      <c r="F309" s="7">
        <v>0.25</v>
      </c>
      <c r="G309" s="23"/>
    </row>
    <row r="310" spans="2:7" x14ac:dyDescent="0.25">
      <c r="D310" s="2" t="s">
        <v>94</v>
      </c>
      <c r="F310" s="7"/>
      <c r="G310" s="3">
        <v>82488</v>
      </c>
    </row>
    <row r="311" spans="2:7" x14ac:dyDescent="0.25">
      <c r="D311" s="2" t="s">
        <v>202</v>
      </c>
      <c r="F311" s="7"/>
      <c r="G311" s="39">
        <v>11000</v>
      </c>
    </row>
    <row r="312" spans="2:7" x14ac:dyDescent="0.25">
      <c r="D312" s="27" t="s">
        <v>207</v>
      </c>
      <c r="E312" s="28"/>
      <c r="F312" s="29"/>
      <c r="G312" s="28">
        <f>SUM(G310:G311)</f>
        <v>93488</v>
      </c>
    </row>
    <row r="313" spans="2:7" hidden="1" x14ac:dyDescent="0.25">
      <c r="B313" s="2">
        <v>248</v>
      </c>
      <c r="D313" s="2" t="s">
        <v>260</v>
      </c>
      <c r="E313" s="3">
        <v>24000</v>
      </c>
      <c r="F313" s="7">
        <v>0.25</v>
      </c>
      <c r="G313" s="23"/>
    </row>
    <row r="314" spans="2:7" hidden="1" x14ac:dyDescent="0.25">
      <c r="D314" s="2" t="s">
        <v>202</v>
      </c>
      <c r="F314" s="7"/>
    </row>
    <row r="315" spans="2:7" hidden="1" x14ac:dyDescent="0.25">
      <c r="D315" s="2" t="s">
        <v>204</v>
      </c>
      <c r="F315" s="7"/>
      <c r="G315" s="39"/>
    </row>
    <row r="316" spans="2:7" hidden="1" x14ac:dyDescent="0.25">
      <c r="D316" s="27" t="s">
        <v>261</v>
      </c>
      <c r="E316" s="28"/>
      <c r="F316" s="29"/>
      <c r="G316" s="28">
        <f>SUM(G314:G315)</f>
        <v>0</v>
      </c>
    </row>
    <row r="317" spans="2:7" hidden="1" x14ac:dyDescent="0.25">
      <c r="D317" s="2"/>
      <c r="F317" s="7"/>
    </row>
    <row r="318" spans="2:7" hidden="1" x14ac:dyDescent="0.25">
      <c r="B318" s="2">
        <v>251</v>
      </c>
      <c r="D318" s="2" t="s">
        <v>246</v>
      </c>
      <c r="E318" s="3">
        <v>24000</v>
      </c>
      <c r="F318" s="7">
        <v>0.25</v>
      </c>
      <c r="G318" s="23"/>
    </row>
    <row r="319" spans="2:7" hidden="1" x14ac:dyDescent="0.25">
      <c r="D319" s="2" t="s">
        <v>255</v>
      </c>
      <c r="F319" s="7"/>
    </row>
    <row r="320" spans="2:7" hidden="1" x14ac:dyDescent="0.25">
      <c r="D320" s="2" t="s">
        <v>218</v>
      </c>
      <c r="F320" s="7"/>
      <c r="G320" s="39"/>
    </row>
    <row r="321" spans="2:7" hidden="1" x14ac:dyDescent="0.25">
      <c r="D321" s="27" t="s">
        <v>257</v>
      </c>
      <c r="E321" s="28"/>
      <c r="F321" s="29"/>
      <c r="G321" s="28">
        <f>SUM(G319:G320)</f>
        <v>0</v>
      </c>
    </row>
    <row r="322" spans="2:7" hidden="1" x14ac:dyDescent="0.25">
      <c r="D322" s="2"/>
      <c r="G322" s="23"/>
    </row>
    <row r="323" spans="2:7" x14ac:dyDescent="0.25">
      <c r="D323" s="2"/>
      <c r="G323" s="23"/>
    </row>
    <row r="324" spans="2:7" x14ac:dyDescent="0.25">
      <c r="B324" s="2">
        <v>252</v>
      </c>
      <c r="D324" s="2" t="s">
        <v>256</v>
      </c>
      <c r="E324" s="3">
        <v>24000</v>
      </c>
      <c r="F324" s="7">
        <v>0.25</v>
      </c>
      <c r="G324" s="23"/>
    </row>
    <row r="325" spans="2:7" x14ac:dyDescent="0.25">
      <c r="D325" s="2" t="s">
        <v>255</v>
      </c>
      <c r="F325" s="7"/>
      <c r="G325" s="3">
        <v>31000</v>
      </c>
    </row>
    <row r="326" spans="2:7" x14ac:dyDescent="0.25">
      <c r="D326" s="27" t="s">
        <v>258</v>
      </c>
      <c r="G326" s="28">
        <f>SUM(G324:G325)</f>
        <v>31000</v>
      </c>
    </row>
    <row r="327" spans="2:7" x14ac:dyDescent="0.25">
      <c r="D327" s="2"/>
      <c r="G327" s="23"/>
    </row>
    <row r="328" spans="2:7" x14ac:dyDescent="0.25">
      <c r="B328" s="2">
        <v>256</v>
      </c>
      <c r="D328" s="2" t="s">
        <v>76</v>
      </c>
      <c r="E328" s="3">
        <v>24000</v>
      </c>
      <c r="F328" s="7">
        <v>0.25</v>
      </c>
      <c r="G328" s="23"/>
    </row>
    <row r="329" spans="2:7" x14ac:dyDescent="0.25">
      <c r="D329" s="2" t="s">
        <v>94</v>
      </c>
      <c r="F329" s="7"/>
      <c r="G329" s="3">
        <v>0</v>
      </c>
    </row>
    <row r="330" spans="2:7" x14ac:dyDescent="0.25">
      <c r="D330" s="2" t="s">
        <v>202</v>
      </c>
      <c r="F330" s="7"/>
      <c r="G330" s="48">
        <v>75700</v>
      </c>
    </row>
    <row r="331" spans="2:7" hidden="1" x14ac:dyDescent="0.25">
      <c r="D331" s="2" t="s">
        <v>204</v>
      </c>
      <c r="F331" s="7"/>
      <c r="G331" s="22">
        <v>0</v>
      </c>
    </row>
    <row r="332" spans="2:7" x14ac:dyDescent="0.25">
      <c r="D332" s="27" t="s">
        <v>126</v>
      </c>
      <c r="E332" s="28"/>
      <c r="F332" s="29"/>
      <c r="G332" s="28">
        <f>SUM(G329:G331)</f>
        <v>75700</v>
      </c>
    </row>
    <row r="333" spans="2:7" x14ac:dyDescent="0.25">
      <c r="D333" s="2" t="s">
        <v>226</v>
      </c>
      <c r="G333" s="23"/>
    </row>
    <row r="334" spans="2:7" x14ac:dyDescent="0.25">
      <c r="D334" s="2"/>
      <c r="G334" s="23"/>
    </row>
    <row r="335" spans="2:7" x14ac:dyDescent="0.25">
      <c r="B335" s="2">
        <v>257</v>
      </c>
      <c r="D335" s="2" t="s">
        <v>262</v>
      </c>
      <c r="E335" s="3">
        <v>24000</v>
      </c>
      <c r="F335" s="7">
        <v>0.25</v>
      </c>
      <c r="G335" s="23"/>
    </row>
    <row r="336" spans="2:7" x14ac:dyDescent="0.25">
      <c r="D336" s="2" t="s">
        <v>94</v>
      </c>
      <c r="F336" s="7"/>
      <c r="G336" s="3">
        <v>11750</v>
      </c>
    </row>
    <row r="337" spans="2:7" x14ac:dyDescent="0.25">
      <c r="D337" s="2" t="s">
        <v>202</v>
      </c>
      <c r="F337" s="7"/>
      <c r="G337" s="3">
        <v>11500</v>
      </c>
    </row>
    <row r="338" spans="2:7" hidden="1" x14ac:dyDescent="0.25">
      <c r="D338" s="2"/>
      <c r="F338" s="7"/>
      <c r="G338" s="22">
        <v>0</v>
      </c>
    </row>
    <row r="339" spans="2:7" x14ac:dyDescent="0.25">
      <c r="D339" s="27" t="s">
        <v>263</v>
      </c>
      <c r="E339" s="28"/>
      <c r="F339" s="29"/>
      <c r="G339" s="28">
        <f>SUM(G336:G338)</f>
        <v>23250</v>
      </c>
    </row>
    <row r="340" spans="2:7" x14ac:dyDescent="0.25">
      <c r="D340" s="2"/>
      <c r="F340" s="7"/>
    </row>
    <row r="341" spans="2:7" hidden="1" x14ac:dyDescent="0.25">
      <c r="B341" s="2">
        <v>258</v>
      </c>
      <c r="D341" s="2" t="s">
        <v>244</v>
      </c>
      <c r="F341" s="7"/>
      <c r="G341" s="23"/>
    </row>
    <row r="342" spans="2:7" hidden="1" x14ac:dyDescent="0.25">
      <c r="D342" s="2" t="s">
        <v>202</v>
      </c>
      <c r="F342" s="7"/>
    </row>
    <row r="343" spans="2:7" hidden="1" x14ac:dyDescent="0.25">
      <c r="D343" s="27" t="s">
        <v>245</v>
      </c>
      <c r="E343" s="28"/>
      <c r="F343" s="29"/>
      <c r="G343" s="28">
        <f>SUM(G342:G342)</f>
        <v>0</v>
      </c>
    </row>
    <row r="344" spans="2:7" hidden="1" x14ac:dyDescent="0.25">
      <c r="D344" s="2"/>
      <c r="F344" s="7"/>
    </row>
    <row r="345" spans="2:7" x14ac:dyDescent="0.25">
      <c r="B345" s="2">
        <v>259</v>
      </c>
      <c r="D345" s="2" t="s">
        <v>233</v>
      </c>
      <c r="F345" s="7"/>
      <c r="G345" s="23"/>
    </row>
    <row r="346" spans="2:7" x14ac:dyDescent="0.25">
      <c r="D346" s="2" t="s">
        <v>202</v>
      </c>
      <c r="F346" s="7"/>
      <c r="G346" s="3">
        <v>35000</v>
      </c>
    </row>
    <row r="347" spans="2:7" x14ac:dyDescent="0.25">
      <c r="D347" s="27" t="s">
        <v>241</v>
      </c>
      <c r="E347" s="28"/>
      <c r="F347" s="29"/>
      <c r="G347" s="28">
        <f>SUM(G346:G346)</f>
        <v>35000</v>
      </c>
    </row>
    <row r="348" spans="2:7" x14ac:dyDescent="0.25">
      <c r="D348" s="2"/>
      <c r="G348" s="23"/>
    </row>
    <row r="349" spans="2:7" x14ac:dyDescent="0.25">
      <c r="B349" s="2">
        <v>261</v>
      </c>
      <c r="D349" s="2" t="s">
        <v>44</v>
      </c>
      <c r="E349" s="3">
        <v>86035</v>
      </c>
      <c r="F349" s="7">
        <v>0.25</v>
      </c>
      <c r="G349" s="23"/>
    </row>
    <row r="350" spans="2:7" x14ac:dyDescent="0.25">
      <c r="D350" s="2" t="s">
        <v>94</v>
      </c>
      <c r="F350" s="7"/>
      <c r="G350" s="3">
        <v>65268</v>
      </c>
    </row>
    <row r="351" spans="2:7" x14ac:dyDescent="0.25">
      <c r="D351" s="2" t="s">
        <v>202</v>
      </c>
      <c r="F351" s="7"/>
      <c r="G351" s="39">
        <v>77700</v>
      </c>
    </row>
    <row r="352" spans="2:7" x14ac:dyDescent="0.25">
      <c r="D352" s="27" t="s">
        <v>127</v>
      </c>
      <c r="E352" s="28"/>
      <c r="F352" s="29"/>
      <c r="G352" s="28">
        <f>SUM(G350:G351)</f>
        <v>142968</v>
      </c>
    </row>
    <row r="353" spans="2:8" x14ac:dyDescent="0.25">
      <c r="D353" s="2"/>
      <c r="G353" s="23"/>
    </row>
    <row r="354" spans="2:8" x14ac:dyDescent="0.25">
      <c r="D354" s="31" t="s">
        <v>143</v>
      </c>
      <c r="E354" s="28"/>
      <c r="F354" s="29"/>
      <c r="G354" s="36">
        <f>+G352+G347+G332+G339+G343+G326+G321+G316+G312+G307+G302+G296+G291+G280+G274+G286+G269+G264+G259+G254+G248+G244+G238+G236+G228+G221+G215+G209+G203+G197+G191+G186+G180+G175+G168</f>
        <v>20777581</v>
      </c>
      <c r="H354" s="8"/>
    </row>
    <row r="355" spans="2:8" x14ac:dyDescent="0.25">
      <c r="D355" s="2"/>
      <c r="G355" s="23"/>
    </row>
    <row r="356" spans="2:8" x14ac:dyDescent="0.25">
      <c r="D356" s="4" t="s">
        <v>144</v>
      </c>
      <c r="G356" s="23"/>
    </row>
    <row r="357" spans="2:8" x14ac:dyDescent="0.25">
      <c r="D357" s="2"/>
      <c r="G357" s="23"/>
    </row>
    <row r="358" spans="2:8" x14ac:dyDescent="0.25">
      <c r="B358" s="2">
        <v>345</v>
      </c>
      <c r="D358" s="2" t="s">
        <v>47</v>
      </c>
      <c r="E358" s="3">
        <v>1876019</v>
      </c>
      <c r="F358" s="7">
        <v>0.25</v>
      </c>
      <c r="G358" s="23"/>
    </row>
    <row r="359" spans="2:8" x14ac:dyDescent="0.25">
      <c r="D359" s="2" t="s">
        <v>198</v>
      </c>
      <c r="F359" s="7"/>
      <c r="G359" s="34">
        <v>5000</v>
      </c>
    </row>
    <row r="360" spans="2:8" x14ac:dyDescent="0.25">
      <c r="D360" s="27" t="s">
        <v>128</v>
      </c>
      <c r="E360" s="28"/>
      <c r="F360" s="29"/>
      <c r="G360" s="32">
        <f>SUM(G359:G359)</f>
        <v>5000</v>
      </c>
    </row>
    <row r="361" spans="2:8" x14ac:dyDescent="0.25">
      <c r="D361" s="2"/>
      <c r="G361" s="23"/>
    </row>
    <row r="362" spans="2:8" hidden="1" x14ac:dyDescent="0.25">
      <c r="B362" s="2">
        <v>347</v>
      </c>
      <c r="D362" s="2" t="s">
        <v>68</v>
      </c>
      <c r="E362" s="3">
        <v>68387</v>
      </c>
      <c r="F362" s="7">
        <v>0.25</v>
      </c>
      <c r="G362" s="23"/>
      <c r="H362" s="8"/>
    </row>
    <row r="363" spans="2:8" hidden="1" x14ac:dyDescent="0.25">
      <c r="D363" s="2" t="s">
        <v>198</v>
      </c>
      <c r="F363" s="7"/>
      <c r="H363" s="8"/>
    </row>
    <row r="364" spans="2:8" hidden="1" x14ac:dyDescent="0.25">
      <c r="D364" s="27" t="s">
        <v>129</v>
      </c>
      <c r="E364" s="28"/>
      <c r="F364" s="29"/>
      <c r="G364" s="28">
        <f>SUM(G363:G363)</f>
        <v>0</v>
      </c>
      <c r="H364" s="8"/>
    </row>
    <row r="365" spans="2:8" hidden="1" x14ac:dyDescent="0.25">
      <c r="D365" s="2"/>
      <c r="G365" s="23"/>
    </row>
    <row r="366" spans="2:8" x14ac:dyDescent="0.25">
      <c r="D366" s="31" t="s">
        <v>145</v>
      </c>
      <c r="E366" s="28"/>
      <c r="F366" s="30"/>
      <c r="G366" s="36">
        <f>+G360+G364</f>
        <v>5000</v>
      </c>
    </row>
    <row r="367" spans="2:8" hidden="1" x14ac:dyDescent="0.25">
      <c r="D367" s="4"/>
      <c r="G367" s="24"/>
    </row>
    <row r="368" spans="2:8" hidden="1" x14ac:dyDescent="0.25">
      <c r="D368" s="4" t="s">
        <v>179</v>
      </c>
      <c r="G368" s="24"/>
    </row>
    <row r="369" spans="2:7" hidden="1" x14ac:dyDescent="0.25">
      <c r="D369" s="4"/>
      <c r="G369" s="24"/>
    </row>
    <row r="370" spans="2:7" hidden="1" x14ac:dyDescent="0.25">
      <c r="B370" s="2">
        <v>486</v>
      </c>
      <c r="D370" s="2" t="s">
        <v>223</v>
      </c>
      <c r="E370" s="3">
        <v>68387</v>
      </c>
      <c r="F370" s="7">
        <v>0.25</v>
      </c>
      <c r="G370" s="23"/>
    </row>
    <row r="371" spans="2:7" hidden="1" x14ac:dyDescent="0.25">
      <c r="D371" s="2" t="s">
        <v>202</v>
      </c>
      <c r="F371" s="7"/>
    </row>
    <row r="372" spans="2:7" hidden="1" x14ac:dyDescent="0.25">
      <c r="D372" s="2" t="s">
        <v>270</v>
      </c>
      <c r="F372" s="7"/>
      <c r="G372" s="35"/>
    </row>
    <row r="373" spans="2:7" hidden="1" x14ac:dyDescent="0.25">
      <c r="D373" s="27" t="s">
        <v>224</v>
      </c>
      <c r="E373" s="28"/>
      <c r="F373" s="29"/>
      <c r="G373" s="49">
        <f>SUM(G371:G372)</f>
        <v>0</v>
      </c>
    </row>
    <row r="374" spans="2:7" hidden="1" x14ac:dyDescent="0.25">
      <c r="D374" s="2"/>
      <c r="F374" s="7"/>
      <c r="G374" s="22"/>
    </row>
    <row r="375" spans="2:7" hidden="1" x14ac:dyDescent="0.25">
      <c r="B375" s="2">
        <v>487</v>
      </c>
      <c r="D375" s="2" t="s">
        <v>234</v>
      </c>
      <c r="F375" s="7"/>
      <c r="G375" s="34"/>
    </row>
    <row r="376" spans="2:7" hidden="1" x14ac:dyDescent="0.25">
      <c r="D376" s="2" t="s">
        <v>201</v>
      </c>
      <c r="F376" s="7"/>
      <c r="G376" s="34"/>
    </row>
    <row r="377" spans="2:7" hidden="1" x14ac:dyDescent="0.25">
      <c r="D377" s="27" t="s">
        <v>235</v>
      </c>
      <c r="E377" s="28"/>
      <c r="F377" s="29"/>
      <c r="G377" s="32">
        <f>SUM(G375:G376)</f>
        <v>0</v>
      </c>
    </row>
    <row r="378" spans="2:7" hidden="1" x14ac:dyDescent="0.25">
      <c r="D378" s="4"/>
      <c r="G378" s="24"/>
    </row>
    <row r="379" spans="2:7" hidden="1" x14ac:dyDescent="0.25">
      <c r="D379" s="31" t="s">
        <v>180</v>
      </c>
      <c r="E379" s="28"/>
      <c r="F379" s="30"/>
      <c r="G379" s="33">
        <f>+G373+G377</f>
        <v>0</v>
      </c>
    </row>
    <row r="380" spans="2:7" hidden="1" x14ac:dyDescent="0.25">
      <c r="D380" s="2"/>
      <c r="G380" s="23"/>
    </row>
    <row r="381" spans="2:7" hidden="1" x14ac:dyDescent="0.25">
      <c r="D381" s="4" t="s">
        <v>146</v>
      </c>
      <c r="G381" s="23"/>
    </row>
    <row r="382" spans="2:7" x14ac:dyDescent="0.25">
      <c r="D382" s="2"/>
      <c r="G382" s="23"/>
    </row>
    <row r="383" spans="2:7" x14ac:dyDescent="0.25">
      <c r="B383" s="2">
        <v>501</v>
      </c>
      <c r="D383" s="2" t="s">
        <v>297</v>
      </c>
      <c r="E383" s="3">
        <v>1525184</v>
      </c>
      <c r="F383" s="7">
        <v>0.25</v>
      </c>
      <c r="G383" s="23"/>
    </row>
    <row r="384" spans="2:7" hidden="1" x14ac:dyDescent="0.25">
      <c r="D384" s="2" t="s">
        <v>94</v>
      </c>
      <c r="F384" s="7"/>
    </row>
    <row r="385" spans="2:7" x14ac:dyDescent="0.25">
      <c r="D385" s="2" t="s">
        <v>202</v>
      </c>
      <c r="F385" s="7"/>
      <c r="G385" s="39">
        <v>259250</v>
      </c>
    </row>
    <row r="386" spans="2:7" hidden="1" x14ac:dyDescent="0.25">
      <c r="D386" s="2" t="s">
        <v>201</v>
      </c>
      <c r="F386" s="7"/>
      <c r="G386" s="39"/>
    </row>
    <row r="387" spans="2:7" x14ac:dyDescent="0.25">
      <c r="D387" s="27" t="s">
        <v>130</v>
      </c>
      <c r="E387" s="28"/>
      <c r="F387" s="29"/>
      <c r="G387" s="28">
        <f>SUM(G384:G386)</f>
        <v>259250</v>
      </c>
    </row>
    <row r="388" spans="2:7" x14ac:dyDescent="0.25">
      <c r="D388" s="2"/>
      <c r="G388" s="23"/>
    </row>
    <row r="389" spans="2:7" x14ac:dyDescent="0.25">
      <c r="B389" s="2">
        <v>508</v>
      </c>
      <c r="D389" s="2" t="s">
        <v>48</v>
      </c>
      <c r="E389" s="3">
        <v>1525184</v>
      </c>
      <c r="F389" s="7">
        <v>0.25</v>
      </c>
      <c r="G389" s="23"/>
    </row>
    <row r="390" spans="2:7" x14ac:dyDescent="0.25">
      <c r="D390" s="2" t="s">
        <v>94</v>
      </c>
      <c r="F390" s="7"/>
      <c r="G390" s="3">
        <v>269408</v>
      </c>
    </row>
    <row r="391" spans="2:7" x14ac:dyDescent="0.25">
      <c r="D391" s="2" t="s">
        <v>202</v>
      </c>
      <c r="F391" s="7"/>
      <c r="G391" s="39">
        <v>2097450</v>
      </c>
    </row>
    <row r="392" spans="2:7" x14ac:dyDescent="0.25">
      <c r="D392" s="2" t="s">
        <v>201</v>
      </c>
      <c r="F392" s="7"/>
      <c r="G392" s="39">
        <v>350000</v>
      </c>
    </row>
    <row r="393" spans="2:7" x14ac:dyDescent="0.25">
      <c r="D393" s="27" t="s">
        <v>130</v>
      </c>
      <c r="E393" s="28"/>
      <c r="F393" s="29"/>
      <c r="G393" s="28">
        <f>SUM(G390:G392)</f>
        <v>2716858</v>
      </c>
    </row>
    <row r="394" spans="2:7" x14ac:dyDescent="0.25">
      <c r="D394" s="2"/>
      <c r="G394" s="23"/>
    </row>
    <row r="395" spans="2:7" x14ac:dyDescent="0.25">
      <c r="B395" s="2">
        <v>510</v>
      </c>
      <c r="D395" s="2" t="s">
        <v>148</v>
      </c>
      <c r="E395" s="3">
        <v>1495760</v>
      </c>
      <c r="F395" s="7">
        <v>0.25</v>
      </c>
      <c r="G395" s="23"/>
    </row>
    <row r="396" spans="2:7" x14ac:dyDescent="0.25">
      <c r="D396" s="2" t="s">
        <v>94</v>
      </c>
      <c r="F396" s="7"/>
      <c r="G396" s="3">
        <v>403976</v>
      </c>
    </row>
    <row r="397" spans="2:7" x14ac:dyDescent="0.25">
      <c r="D397" s="2" t="s">
        <v>202</v>
      </c>
      <c r="F397" s="7"/>
      <c r="G397" s="39">
        <v>193840</v>
      </c>
    </row>
    <row r="398" spans="2:7" x14ac:dyDescent="0.25">
      <c r="D398" s="2" t="s">
        <v>216</v>
      </c>
      <c r="F398" s="7"/>
      <c r="G398" s="39">
        <v>1145000</v>
      </c>
    </row>
    <row r="399" spans="2:7" x14ac:dyDescent="0.25">
      <c r="D399" s="2" t="s">
        <v>198</v>
      </c>
      <c r="F399" s="7"/>
      <c r="G399" s="39">
        <v>5000</v>
      </c>
    </row>
    <row r="400" spans="2:7" x14ac:dyDescent="0.25">
      <c r="D400" s="27" t="s">
        <v>149</v>
      </c>
      <c r="E400" s="28"/>
      <c r="F400" s="29"/>
      <c r="G400" s="28">
        <f>SUM(G396:G399)</f>
        <v>1747816</v>
      </c>
    </row>
    <row r="401" spans="2:7" x14ac:dyDescent="0.25">
      <c r="D401" s="2"/>
      <c r="G401" s="23"/>
    </row>
    <row r="402" spans="2:7" x14ac:dyDescent="0.25">
      <c r="B402" s="2">
        <v>515</v>
      </c>
      <c r="D402" s="2" t="s">
        <v>92</v>
      </c>
      <c r="E402" s="3">
        <v>1495760</v>
      </c>
      <c r="F402" s="7">
        <v>0.25</v>
      </c>
      <c r="G402" s="23"/>
    </row>
    <row r="403" spans="2:7" x14ac:dyDescent="0.25">
      <c r="D403" s="2" t="s">
        <v>94</v>
      </c>
      <c r="F403" s="7"/>
      <c r="G403" s="3">
        <v>2602600</v>
      </c>
    </row>
    <row r="404" spans="2:7" x14ac:dyDescent="0.25">
      <c r="D404" s="2" t="s">
        <v>202</v>
      </c>
      <c r="F404" s="7"/>
      <c r="G404" s="39">
        <v>1929100</v>
      </c>
    </row>
    <row r="405" spans="2:7" x14ac:dyDescent="0.25">
      <c r="D405" s="2" t="s">
        <v>201</v>
      </c>
      <c r="F405" s="7"/>
      <c r="G405" s="39">
        <v>1398100</v>
      </c>
    </row>
    <row r="406" spans="2:7" x14ac:dyDescent="0.25">
      <c r="D406" s="2" t="s">
        <v>198</v>
      </c>
      <c r="F406" s="7"/>
      <c r="G406" s="39">
        <v>1373450</v>
      </c>
    </row>
    <row r="407" spans="2:7" x14ac:dyDescent="0.25">
      <c r="D407" s="27" t="s">
        <v>131</v>
      </c>
      <c r="E407" s="28"/>
      <c r="F407" s="29"/>
      <c r="G407" s="32">
        <f>SUM(G403:G406)</f>
        <v>7303250</v>
      </c>
    </row>
    <row r="408" spans="2:7" x14ac:dyDescent="0.25">
      <c r="D408" s="2"/>
      <c r="F408" s="7"/>
      <c r="G408" s="23"/>
    </row>
    <row r="409" spans="2:7" x14ac:dyDescent="0.25">
      <c r="B409" s="2">
        <v>517</v>
      </c>
      <c r="D409" s="2" t="s">
        <v>285</v>
      </c>
      <c r="E409" s="3">
        <v>1495760</v>
      </c>
      <c r="F409" s="7">
        <v>0.25</v>
      </c>
      <c r="G409" s="23"/>
    </row>
    <row r="410" spans="2:7" hidden="1" x14ac:dyDescent="0.25">
      <c r="D410" s="2" t="s">
        <v>202</v>
      </c>
      <c r="F410" s="7"/>
      <c r="G410" s="34">
        <v>0</v>
      </c>
    </row>
    <row r="411" spans="2:7" x14ac:dyDescent="0.25">
      <c r="D411" s="2" t="s">
        <v>216</v>
      </c>
      <c r="F411" s="7"/>
      <c r="G411" s="35">
        <v>3024594</v>
      </c>
    </row>
    <row r="412" spans="2:7" x14ac:dyDescent="0.25">
      <c r="D412" s="27" t="s">
        <v>212</v>
      </c>
      <c r="E412" s="28"/>
      <c r="F412" s="29"/>
      <c r="G412" s="32">
        <f>SUM(G410:G411)</f>
        <v>3024594</v>
      </c>
    </row>
    <row r="413" spans="2:7" x14ac:dyDescent="0.25">
      <c r="D413" s="2"/>
      <c r="G413" s="23"/>
    </row>
    <row r="414" spans="2:7" x14ac:dyDescent="0.25">
      <c r="B414" s="2">
        <v>518</v>
      </c>
      <c r="D414" s="2" t="s">
        <v>93</v>
      </c>
      <c r="E414" s="3">
        <v>2457794</v>
      </c>
      <c r="F414" s="7">
        <v>0.25</v>
      </c>
      <c r="G414" s="23"/>
    </row>
    <row r="415" spans="2:7" x14ac:dyDescent="0.25">
      <c r="D415" s="2" t="s">
        <v>94</v>
      </c>
      <c r="F415" s="7"/>
      <c r="G415" s="34">
        <v>3372250</v>
      </c>
    </row>
    <row r="416" spans="2:7" x14ac:dyDescent="0.25">
      <c r="D416" s="2" t="s">
        <v>202</v>
      </c>
      <c r="F416" s="7"/>
      <c r="G416" s="39">
        <v>2177550</v>
      </c>
    </row>
    <row r="417" spans="2:7" x14ac:dyDescent="0.25">
      <c r="D417" s="2" t="s">
        <v>216</v>
      </c>
      <c r="F417" s="7"/>
      <c r="G417" s="39">
        <v>965000</v>
      </c>
    </row>
    <row r="418" spans="2:7" x14ac:dyDescent="0.25">
      <c r="D418" s="2" t="s">
        <v>198</v>
      </c>
      <c r="F418" s="7"/>
      <c r="G418" s="39">
        <v>281160</v>
      </c>
    </row>
    <row r="419" spans="2:7" x14ac:dyDescent="0.25">
      <c r="D419" s="2" t="s">
        <v>218</v>
      </c>
      <c r="F419" s="7"/>
      <c r="G419" s="39">
        <v>662000</v>
      </c>
    </row>
    <row r="420" spans="2:7" x14ac:dyDescent="0.25">
      <c r="D420" s="27" t="s">
        <v>132</v>
      </c>
      <c r="F420" s="7"/>
      <c r="G420" s="32">
        <f>SUM(G415:G419)</f>
        <v>7457960</v>
      </c>
    </row>
    <row r="421" spans="2:7" x14ac:dyDescent="0.25">
      <c r="D421" s="2"/>
      <c r="G421" s="23"/>
    </row>
    <row r="422" spans="2:7" hidden="1" x14ac:dyDescent="0.25">
      <c r="B422" s="2">
        <v>521</v>
      </c>
      <c r="D422" s="2" t="s">
        <v>181</v>
      </c>
      <c r="G422" s="23"/>
    </row>
    <row r="423" spans="2:7" hidden="1" x14ac:dyDescent="0.25">
      <c r="D423" s="2" t="s">
        <v>202</v>
      </c>
      <c r="F423" s="7"/>
    </row>
    <row r="424" spans="2:7" hidden="1" x14ac:dyDescent="0.25">
      <c r="D424" s="2" t="s">
        <v>201</v>
      </c>
      <c r="F424" s="7"/>
      <c r="G424" s="38"/>
    </row>
    <row r="425" spans="2:7" hidden="1" x14ac:dyDescent="0.25">
      <c r="D425" s="27" t="s">
        <v>182</v>
      </c>
      <c r="E425" s="28"/>
      <c r="F425" s="29"/>
      <c r="G425" s="28">
        <f>SUM(G423:G424)</f>
        <v>0</v>
      </c>
    </row>
    <row r="426" spans="2:7" hidden="1" x14ac:dyDescent="0.25">
      <c r="D426" s="2"/>
      <c r="G426" s="23"/>
    </row>
    <row r="427" spans="2:7" x14ac:dyDescent="0.25">
      <c r="B427" s="2">
        <v>522</v>
      </c>
      <c r="D427" s="2" t="s">
        <v>84</v>
      </c>
      <c r="G427" s="23"/>
    </row>
    <row r="428" spans="2:7" hidden="1" x14ac:dyDescent="0.25">
      <c r="D428" s="2" t="s">
        <v>202</v>
      </c>
      <c r="F428" s="7"/>
      <c r="G428" s="3">
        <v>0</v>
      </c>
    </row>
    <row r="429" spans="2:7" x14ac:dyDescent="0.25">
      <c r="D429" s="2" t="s">
        <v>198</v>
      </c>
      <c r="F429" s="7"/>
      <c r="G429" s="48">
        <v>662000</v>
      </c>
    </row>
    <row r="430" spans="2:7" x14ac:dyDescent="0.25">
      <c r="D430" s="27" t="s">
        <v>133</v>
      </c>
      <c r="E430" s="28"/>
      <c r="F430" s="29"/>
      <c r="G430" s="28">
        <f>SUM(G428:G429)</f>
        <v>662000</v>
      </c>
    </row>
    <row r="431" spans="2:7" x14ac:dyDescent="0.25">
      <c r="D431" s="2"/>
      <c r="G431" s="23"/>
    </row>
    <row r="432" spans="2:7" x14ac:dyDescent="0.25">
      <c r="B432" s="2">
        <v>571</v>
      </c>
      <c r="D432" s="2" t="s">
        <v>210</v>
      </c>
      <c r="G432" s="23"/>
    </row>
    <row r="433" spans="2:7" x14ac:dyDescent="0.25">
      <c r="D433" s="2" t="s">
        <v>202</v>
      </c>
    </row>
    <row r="434" spans="2:7" x14ac:dyDescent="0.25">
      <c r="D434" s="2" t="s">
        <v>201</v>
      </c>
      <c r="F434" s="7"/>
      <c r="G434" s="39">
        <v>175000</v>
      </c>
    </row>
    <row r="435" spans="2:7" x14ac:dyDescent="0.25">
      <c r="D435" s="27" t="s">
        <v>211</v>
      </c>
      <c r="E435" s="28"/>
      <c r="F435" s="29"/>
      <c r="G435" s="28">
        <f>G433+G434</f>
        <v>175000</v>
      </c>
    </row>
    <row r="436" spans="2:7" hidden="1" x14ac:dyDescent="0.25">
      <c r="D436" s="2"/>
      <c r="F436" s="7"/>
    </row>
    <row r="437" spans="2:7" hidden="1" x14ac:dyDescent="0.25">
      <c r="B437" s="2">
        <v>574</v>
      </c>
      <c r="D437" s="2" t="s">
        <v>278</v>
      </c>
      <c r="G437" s="23"/>
    </row>
    <row r="438" spans="2:7" hidden="1" x14ac:dyDescent="0.25">
      <c r="D438" s="2" t="s">
        <v>201</v>
      </c>
    </row>
    <row r="439" spans="2:7" hidden="1" x14ac:dyDescent="0.25">
      <c r="D439" s="2" t="s">
        <v>280</v>
      </c>
      <c r="F439" s="7"/>
      <c r="G439" s="39">
        <v>0</v>
      </c>
    </row>
    <row r="440" spans="2:7" hidden="1" x14ac:dyDescent="0.25">
      <c r="D440" s="27" t="s">
        <v>279</v>
      </c>
      <c r="E440" s="28"/>
      <c r="F440" s="29"/>
      <c r="G440" s="28">
        <f>G438+G439</f>
        <v>0</v>
      </c>
    </row>
    <row r="441" spans="2:7" x14ac:dyDescent="0.25">
      <c r="D441" s="2"/>
      <c r="G441" s="23"/>
    </row>
    <row r="442" spans="2:7" x14ac:dyDescent="0.25">
      <c r="D442" s="31" t="s">
        <v>147</v>
      </c>
      <c r="E442" s="28"/>
      <c r="F442" s="30"/>
      <c r="G442" s="33">
        <f>+G393+G400+G407+G412+G420+G425+G430+G435+G440+G387</f>
        <v>23346728</v>
      </c>
    </row>
    <row r="443" spans="2:7" x14ac:dyDescent="0.25">
      <c r="D443" s="2"/>
      <c r="G443" s="23"/>
    </row>
    <row r="444" spans="2:7" x14ac:dyDescent="0.25">
      <c r="D444" s="4" t="s">
        <v>150</v>
      </c>
      <c r="G444" s="23"/>
    </row>
    <row r="445" spans="2:7" x14ac:dyDescent="0.25">
      <c r="D445" s="2"/>
      <c r="G445" s="23"/>
    </row>
    <row r="446" spans="2:7" x14ac:dyDescent="0.25">
      <c r="B446" s="2">
        <v>660</v>
      </c>
      <c r="D446" s="2" t="s">
        <v>69</v>
      </c>
      <c r="E446" s="3">
        <v>3168854</v>
      </c>
      <c r="F446" s="7">
        <v>0.25</v>
      </c>
      <c r="G446" s="23"/>
    </row>
    <row r="447" spans="2:7" x14ac:dyDescent="0.25">
      <c r="D447" s="2" t="s">
        <v>202</v>
      </c>
      <c r="F447" s="7"/>
      <c r="G447" s="3">
        <v>4671600</v>
      </c>
    </row>
    <row r="448" spans="2:7" x14ac:dyDescent="0.25">
      <c r="D448" s="27" t="s">
        <v>134</v>
      </c>
      <c r="E448" s="28"/>
      <c r="F448" s="29"/>
      <c r="G448" s="28">
        <f>SUM(G447:G447)</f>
        <v>4671600</v>
      </c>
    </row>
    <row r="449" spans="2:8" x14ac:dyDescent="0.25">
      <c r="D449" s="2"/>
      <c r="G449" s="23"/>
    </row>
    <row r="450" spans="2:8" x14ac:dyDescent="0.25">
      <c r="B450" s="2">
        <v>661</v>
      </c>
      <c r="D450" s="2" t="s">
        <v>268</v>
      </c>
      <c r="E450" s="3">
        <v>3168854</v>
      </c>
      <c r="F450" s="7">
        <v>0.25</v>
      </c>
      <c r="G450" s="23"/>
    </row>
    <row r="451" spans="2:8" x14ac:dyDescent="0.25">
      <c r="D451" s="2" t="s">
        <v>202</v>
      </c>
      <c r="F451" s="7"/>
      <c r="G451" s="3">
        <v>50000</v>
      </c>
    </row>
    <row r="452" spans="2:8" x14ac:dyDescent="0.25">
      <c r="D452" s="27" t="s">
        <v>269</v>
      </c>
      <c r="E452" s="28"/>
      <c r="F452" s="29"/>
      <c r="G452" s="28">
        <f>SUM(G451:G451)</f>
        <v>50000</v>
      </c>
    </row>
    <row r="453" spans="2:8" x14ac:dyDescent="0.25">
      <c r="D453" s="2"/>
      <c r="G453" s="23"/>
    </row>
    <row r="454" spans="2:8" x14ac:dyDescent="0.25">
      <c r="B454" s="2">
        <v>662</v>
      </c>
      <c r="D454" s="2" t="s">
        <v>70</v>
      </c>
      <c r="E454" s="3">
        <v>145000</v>
      </c>
      <c r="F454" s="7">
        <v>0.25</v>
      </c>
      <c r="G454" s="23"/>
    </row>
    <row r="455" spans="2:8" x14ac:dyDescent="0.25">
      <c r="D455" s="2" t="s">
        <v>94</v>
      </c>
      <c r="F455" s="7"/>
      <c r="G455" s="3">
        <v>400000</v>
      </c>
    </row>
    <row r="456" spans="2:8" x14ac:dyDescent="0.25">
      <c r="D456" s="27" t="s">
        <v>135</v>
      </c>
      <c r="E456" s="28"/>
      <c r="F456" s="29"/>
      <c r="G456" s="28">
        <f>SUM(G455:G455)</f>
        <v>400000</v>
      </c>
    </row>
    <row r="457" spans="2:8" x14ac:dyDescent="0.25">
      <c r="D457" s="2"/>
      <c r="G457" s="23"/>
    </row>
    <row r="458" spans="2:8" x14ac:dyDescent="0.25">
      <c r="B458" s="2">
        <v>663</v>
      </c>
      <c r="D458" s="2" t="s">
        <v>71</v>
      </c>
      <c r="E458" s="3">
        <v>265000</v>
      </c>
      <c r="F458" s="7">
        <v>0.25</v>
      </c>
      <c r="G458" s="23"/>
      <c r="H458" s="8"/>
    </row>
    <row r="459" spans="2:8" x14ac:dyDescent="0.25">
      <c r="D459" s="2" t="s">
        <v>202</v>
      </c>
      <c r="F459" s="7"/>
      <c r="G459" s="3">
        <v>823000</v>
      </c>
      <c r="H459" s="8"/>
    </row>
    <row r="460" spans="2:8" x14ac:dyDescent="0.25">
      <c r="D460" s="27" t="s">
        <v>136</v>
      </c>
      <c r="E460" s="28"/>
      <c r="F460" s="29"/>
      <c r="G460" s="28">
        <f>SUM(G459:G459)</f>
        <v>823000</v>
      </c>
      <c r="H460" s="8"/>
    </row>
    <row r="461" spans="2:8" x14ac:dyDescent="0.25">
      <c r="D461" s="2"/>
      <c r="F461" s="7"/>
      <c r="G461" s="23"/>
      <c r="H461" s="8"/>
    </row>
    <row r="462" spans="2:8" x14ac:dyDescent="0.25">
      <c r="D462" s="31" t="s">
        <v>151</v>
      </c>
      <c r="F462" s="7"/>
      <c r="G462" s="33">
        <f>+G448+G452+G456+G460</f>
        <v>5944600</v>
      </c>
      <c r="H462" s="8"/>
    </row>
    <row r="463" spans="2:8" x14ac:dyDescent="0.25">
      <c r="D463" s="2"/>
      <c r="G463" s="23"/>
    </row>
    <row r="464" spans="2:8" x14ac:dyDescent="0.25">
      <c r="D464" s="4" t="s">
        <v>152</v>
      </c>
      <c r="G464" s="23"/>
    </row>
    <row r="465" spans="2:7" x14ac:dyDescent="0.25">
      <c r="D465" s="2"/>
      <c r="G465" s="23"/>
    </row>
    <row r="466" spans="2:7" x14ac:dyDescent="0.25">
      <c r="B466" s="2">
        <v>734</v>
      </c>
      <c r="D466" s="2" t="s">
        <v>85</v>
      </c>
      <c r="G466" s="23"/>
    </row>
    <row r="467" spans="2:7" x14ac:dyDescent="0.25">
      <c r="D467" s="2" t="s">
        <v>202</v>
      </c>
      <c r="F467" s="7"/>
      <c r="G467" s="3">
        <v>50000</v>
      </c>
    </row>
    <row r="468" spans="2:7" hidden="1" x14ac:dyDescent="0.25">
      <c r="D468" s="2" t="s">
        <v>218</v>
      </c>
      <c r="F468" s="7"/>
      <c r="G468" s="3">
        <v>0</v>
      </c>
    </row>
    <row r="469" spans="2:7" x14ac:dyDescent="0.25">
      <c r="D469" s="27" t="s">
        <v>137</v>
      </c>
      <c r="E469" s="28"/>
      <c r="F469" s="29"/>
      <c r="G469" s="28">
        <f>SUM(G467:G468)</f>
        <v>50000</v>
      </c>
    </row>
    <row r="470" spans="2:7" x14ac:dyDescent="0.25">
      <c r="D470" s="2"/>
      <c r="G470" s="23"/>
    </row>
    <row r="471" spans="2:7" x14ac:dyDescent="0.25">
      <c r="B471" s="2">
        <v>738</v>
      </c>
      <c r="D471" s="2" t="s">
        <v>75</v>
      </c>
      <c r="E471" s="3">
        <v>29580</v>
      </c>
      <c r="F471" s="7">
        <v>0.25</v>
      </c>
      <c r="G471" s="23"/>
    </row>
    <row r="472" spans="2:7" x14ac:dyDescent="0.25">
      <c r="D472" s="2" t="s">
        <v>94</v>
      </c>
      <c r="F472" s="7"/>
      <c r="G472" s="3">
        <v>9613</v>
      </c>
    </row>
    <row r="473" spans="2:7" x14ac:dyDescent="0.25">
      <c r="D473" s="2" t="s">
        <v>202</v>
      </c>
      <c r="F473" s="7"/>
      <c r="G473" s="39">
        <v>27655</v>
      </c>
    </row>
    <row r="474" spans="2:7" x14ac:dyDescent="0.25">
      <c r="D474" s="2" t="s">
        <v>201</v>
      </c>
      <c r="F474" s="7"/>
      <c r="G474" s="39">
        <v>5000</v>
      </c>
    </row>
    <row r="475" spans="2:7" x14ac:dyDescent="0.25">
      <c r="D475" s="27" t="s">
        <v>138</v>
      </c>
      <c r="E475" s="28"/>
      <c r="F475" s="29"/>
      <c r="G475" s="28">
        <f>SUM(G472:G474)</f>
        <v>42268</v>
      </c>
    </row>
    <row r="476" spans="2:7" x14ac:dyDescent="0.25">
      <c r="D476" s="2"/>
      <c r="G476" s="23"/>
    </row>
    <row r="477" spans="2:7" x14ac:dyDescent="0.25">
      <c r="B477" s="2">
        <v>741</v>
      </c>
      <c r="D477" s="2" t="s">
        <v>72</v>
      </c>
      <c r="E477" s="3">
        <v>127000</v>
      </c>
      <c r="F477" s="7">
        <v>0.25</v>
      </c>
      <c r="G477" s="23"/>
    </row>
    <row r="478" spans="2:7" x14ac:dyDescent="0.25">
      <c r="D478" s="2" t="s">
        <v>94</v>
      </c>
      <c r="F478" s="7"/>
      <c r="G478" s="3">
        <v>97000</v>
      </c>
    </row>
    <row r="479" spans="2:7" x14ac:dyDescent="0.25">
      <c r="D479" s="2" t="s">
        <v>202</v>
      </c>
      <c r="F479" s="7"/>
      <c r="G479" s="39">
        <v>2100</v>
      </c>
    </row>
    <row r="480" spans="2:7" x14ac:dyDescent="0.25">
      <c r="D480" s="27" t="s">
        <v>139</v>
      </c>
      <c r="E480" s="28"/>
      <c r="F480" s="29"/>
      <c r="G480" s="28">
        <f>SUM(G478:G479)</f>
        <v>99100</v>
      </c>
    </row>
    <row r="481" spans="1:8" x14ac:dyDescent="0.25">
      <c r="D481" s="2"/>
      <c r="G481" s="23"/>
    </row>
    <row r="482" spans="1:8" x14ac:dyDescent="0.25">
      <c r="B482" s="2">
        <v>742</v>
      </c>
      <c r="D482" s="2" t="s">
        <v>73</v>
      </c>
      <c r="E482" s="3">
        <v>127000</v>
      </c>
      <c r="F482" s="7">
        <v>0.25</v>
      </c>
      <c r="G482" s="23"/>
      <c r="H482" s="8"/>
    </row>
    <row r="483" spans="1:8" x14ac:dyDescent="0.25">
      <c r="D483" s="2" t="s">
        <v>94</v>
      </c>
      <c r="F483" s="7"/>
      <c r="G483" s="3">
        <v>102000</v>
      </c>
      <c r="H483" s="8"/>
    </row>
    <row r="484" spans="1:8" x14ac:dyDescent="0.25">
      <c r="D484" s="2" t="s">
        <v>202</v>
      </c>
      <c r="F484" s="7"/>
      <c r="G484" s="39">
        <v>2100</v>
      </c>
      <c r="H484" s="8"/>
    </row>
    <row r="485" spans="1:8" x14ac:dyDescent="0.25">
      <c r="D485" s="27" t="s">
        <v>140</v>
      </c>
      <c r="E485" s="28"/>
      <c r="F485" s="29"/>
      <c r="G485" s="28">
        <f>SUM(G483:G484)</f>
        <v>104100</v>
      </c>
      <c r="H485" s="8"/>
    </row>
    <row r="486" spans="1:8" x14ac:dyDescent="0.25">
      <c r="D486" s="2"/>
      <c r="F486" s="7"/>
      <c r="G486" s="23"/>
    </row>
    <row r="487" spans="1:8" x14ac:dyDescent="0.25">
      <c r="D487" s="31" t="s">
        <v>153</v>
      </c>
      <c r="E487" s="28"/>
      <c r="F487" s="29"/>
      <c r="G487" s="33">
        <f>+G469+G475+G480+G485</f>
        <v>295468</v>
      </c>
    </row>
    <row r="488" spans="1:8" x14ac:dyDescent="0.25">
      <c r="D488" s="2"/>
      <c r="F488" s="7"/>
      <c r="G488" s="23"/>
    </row>
    <row r="489" spans="1:8" ht="16.5" thickBot="1" x14ac:dyDescent="0.3">
      <c r="D489" s="41" t="s">
        <v>242</v>
      </c>
      <c r="E489" s="42"/>
      <c r="F489" s="43"/>
      <c r="G489" s="44">
        <f>+G159+G354+G366+G379+G442+G462+G487</f>
        <v>67622228</v>
      </c>
    </row>
    <row r="490" spans="1:8" ht="16.5" thickTop="1" x14ac:dyDescent="0.25">
      <c r="F490" s="7"/>
    </row>
    <row r="492" spans="1:8" x14ac:dyDescent="0.25">
      <c r="A492" s="64" t="s">
        <v>274</v>
      </c>
      <c r="B492" s="64"/>
      <c r="C492" s="64"/>
      <c r="D492" s="64"/>
      <c r="E492" s="64"/>
      <c r="F492" s="64"/>
      <c r="G492" s="64"/>
    </row>
    <row r="493" spans="1:8" x14ac:dyDescent="0.25">
      <c r="A493" s="64" t="s">
        <v>53</v>
      </c>
      <c r="B493" s="64"/>
      <c r="C493" s="64"/>
      <c r="D493" s="64"/>
      <c r="E493" s="64"/>
      <c r="F493" s="64"/>
      <c r="G493" s="64"/>
    </row>
    <row r="494" spans="1:8" x14ac:dyDescent="0.25">
      <c r="B494" s="1"/>
      <c r="E494" s="1"/>
      <c r="G494" s="1"/>
    </row>
    <row r="495" spans="1:8" x14ac:dyDescent="0.25">
      <c r="B495" s="4" t="s">
        <v>287</v>
      </c>
      <c r="E495" s="9"/>
      <c r="G495" s="1"/>
    </row>
    <row r="496" spans="1:8" x14ac:dyDescent="0.25">
      <c r="A496" s="2" t="s">
        <v>288</v>
      </c>
      <c r="B496" s="1"/>
      <c r="E496" s="9"/>
      <c r="G496" s="1"/>
      <c r="H496" s="1" t="s">
        <v>281</v>
      </c>
    </row>
    <row r="497" spans="1:12" x14ac:dyDescent="0.25">
      <c r="A497" s="2" t="s">
        <v>290</v>
      </c>
      <c r="B497" s="1"/>
      <c r="E497" s="9"/>
      <c r="G497" s="1"/>
      <c r="H497" s="1" t="s">
        <v>282</v>
      </c>
    </row>
    <row r="498" spans="1:12" x14ac:dyDescent="0.25">
      <c r="A498" s="2" t="s">
        <v>291</v>
      </c>
      <c r="B498" s="1"/>
      <c r="E498" s="9"/>
      <c r="G498" s="1"/>
      <c r="K498" s="1">
        <v>240</v>
      </c>
      <c r="L498" s="1">
        <v>241</v>
      </c>
    </row>
    <row r="499" spans="1:12" x14ac:dyDescent="0.25">
      <c r="A499" s="1" t="s">
        <v>289</v>
      </c>
      <c r="B499" s="1"/>
      <c r="E499" s="1"/>
      <c r="G499" s="1"/>
      <c r="H499" s="62" t="s">
        <v>283</v>
      </c>
      <c r="I499" s="62"/>
      <c r="J499" s="62"/>
      <c r="K499" s="51"/>
      <c r="L499" s="51"/>
    </row>
    <row r="500" spans="1:12" x14ac:dyDescent="0.25">
      <c r="B500" s="1"/>
      <c r="E500" s="1"/>
      <c r="G500" s="1"/>
      <c r="H500" s="57"/>
      <c r="I500" s="57"/>
      <c r="J500" s="57"/>
      <c r="K500" s="51"/>
      <c r="L500" s="51"/>
    </row>
    <row r="501" spans="1:12" x14ac:dyDescent="0.25">
      <c r="A501" s="64" t="s">
        <v>275</v>
      </c>
      <c r="B501" s="64"/>
      <c r="C501" s="64"/>
      <c r="D501" s="64"/>
      <c r="E501" s="64"/>
      <c r="F501" s="64"/>
      <c r="G501" s="64"/>
      <c r="K501" s="50">
        <v>0.03</v>
      </c>
      <c r="L501" s="50">
        <v>0.02</v>
      </c>
    </row>
    <row r="502" spans="1:12" x14ac:dyDescent="0.25">
      <c r="A502" s="64" t="s">
        <v>87</v>
      </c>
      <c r="B502" s="64"/>
      <c r="C502" s="64"/>
      <c r="D502" s="64"/>
      <c r="E502" s="64"/>
      <c r="F502" s="64"/>
      <c r="G502" s="64"/>
      <c r="K502" s="39">
        <f>K499*K501</f>
        <v>0</v>
      </c>
      <c r="L502" s="39">
        <f>L499*L501</f>
        <v>0</v>
      </c>
    </row>
    <row r="503" spans="1:12" x14ac:dyDescent="0.25">
      <c r="B503" s="1"/>
      <c r="E503" s="1"/>
      <c r="G503" s="1"/>
    </row>
    <row r="504" spans="1:12" hidden="1" x14ac:dyDescent="0.25">
      <c r="B504" s="52" t="s">
        <v>266</v>
      </c>
      <c r="C504" s="52"/>
      <c r="D504" s="52"/>
      <c r="E504" s="53"/>
      <c r="F504" s="54"/>
      <c r="G504" s="56"/>
    </row>
    <row r="505" spans="1:12" hidden="1" x14ac:dyDescent="0.25">
      <c r="B505" s="52" t="s">
        <v>192</v>
      </c>
      <c r="C505" s="52"/>
      <c r="D505" s="52"/>
      <c r="E505" s="53"/>
      <c r="F505" s="54"/>
      <c r="G505" s="55"/>
    </row>
    <row r="506" spans="1:12" hidden="1" x14ac:dyDescent="0.25">
      <c r="B506" s="2" t="s">
        <v>259</v>
      </c>
      <c r="C506" s="2"/>
      <c r="D506" s="2"/>
      <c r="E506" s="10"/>
      <c r="G506" s="45"/>
    </row>
    <row r="507" spans="1:12" x14ac:dyDescent="0.25">
      <c r="B507" s="63" t="s">
        <v>88</v>
      </c>
      <c r="C507" s="63"/>
      <c r="D507" s="63"/>
      <c r="E507" s="56">
        <v>8940000</v>
      </c>
      <c r="F507" s="54"/>
      <c r="G507" s="58">
        <v>11065000</v>
      </c>
    </row>
    <row r="508" spans="1:12" x14ac:dyDescent="0.25">
      <c r="B508" s="63" t="s">
        <v>89</v>
      </c>
      <c r="C508" s="63"/>
      <c r="D508" s="63"/>
      <c r="E508" s="10">
        <v>400000</v>
      </c>
      <c r="G508" s="45">
        <v>625000</v>
      </c>
    </row>
    <row r="509" spans="1:12" x14ac:dyDescent="0.25">
      <c r="B509" s="2" t="s">
        <v>164</v>
      </c>
      <c r="C509" s="2"/>
      <c r="D509" s="2"/>
      <c r="E509" s="10"/>
      <c r="G509" s="45">
        <v>10000</v>
      </c>
    </row>
    <row r="510" spans="1:12" x14ac:dyDescent="0.25">
      <c r="B510" s="4" t="s">
        <v>155</v>
      </c>
      <c r="E510" s="11">
        <f>SUM(E504:E505)</f>
        <v>0</v>
      </c>
      <c r="G510" s="21">
        <f>SUM(G505:G509)</f>
        <v>11700000</v>
      </c>
    </row>
    <row r="511" spans="1:12" x14ac:dyDescent="0.25">
      <c r="E511" s="9"/>
      <c r="G511" s="1"/>
    </row>
    <row r="512" spans="1:12" x14ac:dyDescent="0.25">
      <c r="B512" s="4" t="s">
        <v>271</v>
      </c>
      <c r="G512" s="1"/>
    </row>
    <row r="513" spans="1:9" x14ac:dyDescent="0.25">
      <c r="G513" s="1"/>
    </row>
    <row r="514" spans="1:9" hidden="1" x14ac:dyDescent="0.25">
      <c r="B514" s="2" t="s">
        <v>264</v>
      </c>
      <c r="G514" s="1"/>
    </row>
    <row r="515" spans="1:9" hidden="1" x14ac:dyDescent="0.25">
      <c r="C515" s="1" t="s">
        <v>265</v>
      </c>
      <c r="G515" s="37"/>
    </row>
    <row r="516" spans="1:9" x14ac:dyDescent="0.25">
      <c r="B516" s="2" t="s">
        <v>199</v>
      </c>
      <c r="G516" s="26"/>
    </row>
    <row r="517" spans="1:9" x14ac:dyDescent="0.25">
      <c r="C517" s="2" t="s">
        <v>267</v>
      </c>
      <c r="G517" s="26">
        <v>662000</v>
      </c>
      <c r="I517" s="1" t="s">
        <v>284</v>
      </c>
    </row>
    <row r="518" spans="1:9" x14ac:dyDescent="0.25">
      <c r="B518" s="2" t="s">
        <v>292</v>
      </c>
      <c r="C518" s="2"/>
      <c r="G518" s="26"/>
    </row>
    <row r="519" spans="1:9" x14ac:dyDescent="0.25">
      <c r="C519" s="2" t="s">
        <v>286</v>
      </c>
      <c r="G519" s="26">
        <v>115000</v>
      </c>
    </row>
    <row r="520" spans="1:9" x14ac:dyDescent="0.25">
      <c r="B520" s="4" t="s">
        <v>156</v>
      </c>
      <c r="E520" s="11">
        <f>SUM(E509:E517)</f>
        <v>0</v>
      </c>
      <c r="G520" s="21">
        <f>SUM(G514:G519)</f>
        <v>777000</v>
      </c>
    </row>
    <row r="521" spans="1:9" x14ac:dyDescent="0.25">
      <c r="E521" s="1"/>
      <c r="G521" s="1"/>
    </row>
    <row r="522" spans="1:9" ht="16.5" thickBot="1" x14ac:dyDescent="0.3">
      <c r="B522" s="4" t="s">
        <v>157</v>
      </c>
      <c r="E522" s="1"/>
      <c r="G522" s="14">
        <f>+G510+G520</f>
        <v>12477000</v>
      </c>
    </row>
    <row r="523" spans="1:9" ht="16.5" thickTop="1" x14ac:dyDescent="0.25">
      <c r="B523" s="1"/>
      <c r="E523" s="1"/>
      <c r="G523" s="1"/>
    </row>
    <row r="524" spans="1:9" x14ac:dyDescent="0.25">
      <c r="B524" s="4" t="s">
        <v>272</v>
      </c>
    </row>
    <row r="525" spans="1:9" x14ac:dyDescent="0.25">
      <c r="A525" s="1" t="s">
        <v>54</v>
      </c>
    </row>
    <row r="526" spans="1:9" x14ac:dyDescent="0.25">
      <c r="A526" s="1" t="s">
        <v>65</v>
      </c>
    </row>
    <row r="527" spans="1:9" x14ac:dyDescent="0.25">
      <c r="A527" s="1" t="s">
        <v>56</v>
      </c>
    </row>
    <row r="528" spans="1:9" x14ac:dyDescent="0.25">
      <c r="A528" s="1" t="s">
        <v>55</v>
      </c>
    </row>
    <row r="530" spans="1:7" x14ac:dyDescent="0.25">
      <c r="B530" s="4" t="s">
        <v>273</v>
      </c>
    </row>
    <row r="531" spans="1:7" x14ac:dyDescent="0.25">
      <c r="A531" s="1" t="s">
        <v>57</v>
      </c>
    </row>
    <row r="532" spans="1:7" x14ac:dyDescent="0.25">
      <c r="A532" s="1" t="s">
        <v>58</v>
      </c>
    </row>
    <row r="533" spans="1:7" x14ac:dyDescent="0.25">
      <c r="A533" s="1" t="s">
        <v>60</v>
      </c>
    </row>
    <row r="538" spans="1:7" x14ac:dyDescent="0.25">
      <c r="A538" s="59" t="s">
        <v>293</v>
      </c>
      <c r="B538" s="59"/>
      <c r="C538" s="59"/>
      <c r="D538" s="59"/>
      <c r="E538" s="59"/>
      <c r="F538" s="59"/>
      <c r="G538" s="59"/>
    </row>
    <row r="539" spans="1:7" x14ac:dyDescent="0.25">
      <c r="B539"/>
      <c r="C539"/>
      <c r="D539"/>
      <c r="E539"/>
      <c r="F539"/>
      <c r="G539"/>
    </row>
    <row r="540" spans="1:7" x14ac:dyDescent="0.25">
      <c r="B540"/>
      <c r="C540"/>
      <c r="D540"/>
      <c r="E540"/>
      <c r="F540"/>
      <c r="G540"/>
    </row>
    <row r="541" spans="1:7" x14ac:dyDescent="0.25">
      <c r="A541" s="63" t="s">
        <v>302</v>
      </c>
      <c r="B541" s="63"/>
      <c r="C541" s="63"/>
      <c r="D541" s="63"/>
      <c r="E541" s="63"/>
      <c r="F541" s="63"/>
      <c r="G541" s="63"/>
    </row>
    <row r="542" spans="1:7" x14ac:dyDescent="0.25">
      <c r="A542" s="64" t="s">
        <v>305</v>
      </c>
      <c r="B542" s="64"/>
      <c r="C542" s="64"/>
      <c r="D542" s="64"/>
      <c r="E542" s="64"/>
      <c r="F542" s="64"/>
      <c r="G542" s="64"/>
    </row>
    <row r="543" spans="1:7" x14ac:dyDescent="0.25">
      <c r="B543"/>
      <c r="C543"/>
      <c r="D543"/>
      <c r="E543"/>
      <c r="F543"/>
      <c r="G543"/>
    </row>
    <row r="544" spans="1:7" x14ac:dyDescent="0.25">
      <c r="B544"/>
      <c r="C544"/>
      <c r="D544"/>
      <c r="E544"/>
      <c r="F544"/>
      <c r="G544"/>
    </row>
    <row r="545" spans="1:7" x14ac:dyDescent="0.25">
      <c r="A545" s="59" t="s">
        <v>298</v>
      </c>
      <c r="B545" s="59"/>
      <c r="C545" s="59"/>
      <c r="D545" s="59"/>
      <c r="E545" s="59"/>
      <c r="F545" s="59"/>
      <c r="G545" s="59"/>
    </row>
    <row r="548" spans="1:7" x14ac:dyDescent="0.25">
      <c r="A548" s="63" t="s">
        <v>303</v>
      </c>
      <c r="B548" s="63"/>
      <c r="C548" s="63"/>
      <c r="D548" s="63"/>
      <c r="E548" s="63"/>
      <c r="F548" s="63"/>
      <c r="G548" s="63"/>
    </row>
    <row r="549" spans="1:7" x14ac:dyDescent="0.25">
      <c r="A549" s="64" t="s">
        <v>304</v>
      </c>
      <c r="B549" s="64"/>
      <c r="C549" s="64"/>
      <c r="D549" s="64"/>
      <c r="E549" s="64"/>
      <c r="F549" s="64"/>
      <c r="G549" s="64"/>
    </row>
  </sheetData>
  <mergeCells count="31">
    <mergeCell ref="A5:G5"/>
    <mergeCell ref="A12:G12"/>
    <mergeCell ref="A1:G1"/>
    <mergeCell ref="A2:G2"/>
    <mergeCell ref="A4:G4"/>
    <mergeCell ref="A3:G3"/>
    <mergeCell ref="A13:G13"/>
    <mergeCell ref="A6:G6"/>
    <mergeCell ref="A7:G7"/>
    <mergeCell ref="A8:G8"/>
    <mergeCell ref="A11:G11"/>
    <mergeCell ref="A9:G9"/>
    <mergeCell ref="A10:G10"/>
    <mergeCell ref="A14:G14"/>
    <mergeCell ref="A492:G492"/>
    <mergeCell ref="A15:G15"/>
    <mergeCell ref="A16:G16"/>
    <mergeCell ref="A17:G17"/>
    <mergeCell ref="A18:G18"/>
    <mergeCell ref="A545:G545"/>
    <mergeCell ref="A542:G542"/>
    <mergeCell ref="A549:G549"/>
    <mergeCell ref="A538:G538"/>
    <mergeCell ref="A541:G541"/>
    <mergeCell ref="A548:G548"/>
    <mergeCell ref="H499:J499"/>
    <mergeCell ref="B508:D508"/>
    <mergeCell ref="A493:G493"/>
    <mergeCell ref="B507:D507"/>
    <mergeCell ref="A501:G501"/>
    <mergeCell ref="A502:G502"/>
  </mergeCells>
  <phoneticPr fontId="0" type="noConversion"/>
  <printOptions horizontalCentered="1"/>
  <pageMargins left="0.5" right="0.5" top="0.75" bottom="0.75" header="0" footer="0"/>
  <pageSetup paperSize="5" fitToHeight="10" orientation="portrait" r:id="rId1"/>
  <headerFooter alignWithMargins="0">
    <oddFooter>Page &amp;P</oddFooter>
  </headerFooter>
  <rowBreaks count="8" manualBreakCount="8">
    <brk id="58" max="6" man="1"/>
    <brk id="119" max="6" man="1"/>
    <brk id="159" max="6" man="1"/>
    <brk id="228" max="6" man="1"/>
    <brk id="332" max="16383" man="1"/>
    <brk id="354" max="16383" man="1"/>
    <brk id="442" max="6" man="1"/>
    <brk id="48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 Approp Ord</vt:lpstr>
      <vt:lpstr>2019 Approp Ord</vt:lpstr>
      <vt:lpstr>'2019 Approp Ord'!Print_Area</vt:lpstr>
      <vt:lpstr>'Temp Approp Ord'!Print_Area</vt:lpstr>
    </vt:vector>
  </TitlesOfParts>
  <Company>City of Barberton-Finance Dept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Magda</dc:creator>
  <cp:lastModifiedBy>Renee Fox</cp:lastModifiedBy>
  <cp:lastPrinted>2019-03-19T19:21:33Z</cp:lastPrinted>
  <dcterms:created xsi:type="dcterms:W3CDTF">1997-03-06T19:15:43Z</dcterms:created>
  <dcterms:modified xsi:type="dcterms:W3CDTF">2019-03-19T19:22:50Z</dcterms:modified>
</cp:coreProperties>
</file>